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Opening Budget" sheetId="1" state="visible" r:id="rId3"/>
    <sheet name="Break-Even" sheetId="2" state="visible" r:id="rId4"/>
    <sheet name="Note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<sst xmlns="http://schemas.openxmlformats.org/spreadsheetml/2006/main" count="138" uniqueCount="136">
  <si>
    <t xml:space="preserve">Restaurant Opening Budget</t>
  </si>
  <si>
    <t xml:space="preserve">Every dollar it takes to get the doors open, budgeted against actual, so you find the overrun while you can still fix it.</t>
  </si>
  <si>
    <t xml:space="preserve">LEGEND  ·  BLUE TEXT ON YELLOW = your inputs (Budgeted and Actual columns)  ·  BLACK TEXT = calculated (Variance, Totals), do not overwrite.  Example figures are for a 40-seat full-service restaurant.</t>
  </si>
  <si>
    <t xml:space="preserve">Category</t>
  </si>
  <si>
    <t xml:space="preserve">Budgeted</t>
  </si>
  <si>
    <t xml:space="preserve">Actual</t>
  </si>
  <si>
    <t xml:space="preserve">Variance (Actual - Budgeted)</t>
  </si>
  <si>
    <t xml:space="preserve">Notes</t>
  </si>
  <si>
    <t xml:space="preserve">Leasehold improvements</t>
  </si>
  <si>
    <t xml:space="preserve">Build-out, plumbing, electrical, HVAC, hood. The single biggest overrun risk.</t>
  </si>
  <si>
    <t xml:space="preserve">Kitchen equipment</t>
  </si>
  <si>
    <t xml:space="preserve">Line, refrigeration, dish. Used equipment saved ~4% here.</t>
  </si>
  <si>
    <t xml:space="preserve">FOH furniture &amp; fixtures</t>
  </si>
  <si>
    <t xml:space="preserve">40 seats, banquettes, lighting, bar top.</t>
  </si>
  <si>
    <t xml:space="preserve">POS &amp; hardware</t>
  </si>
  <si>
    <t xml:space="preserve">Terminals, KDS screen, printers, cash drawers, card readers, router.</t>
  </si>
  <si>
    <t xml:space="preserve">Signage &amp; branding</t>
  </si>
  <si>
    <t xml:space="preserve">Exterior sign, permit, menus, print, logo design.</t>
  </si>
  <si>
    <t xml:space="preserve">Smallwares</t>
  </si>
  <si>
    <t xml:space="preserve">Plates, glassware, cutlery, pans, sheet trays. Always underestimated.</t>
  </si>
  <si>
    <t xml:space="preserve">Initial inventory</t>
  </si>
  <si>
    <t xml:space="preserve">Opening food, beverage, bar and paper stock.</t>
  </si>
  <si>
    <t xml:space="preserve">Licences &amp; permits</t>
  </si>
  <si>
    <t xml:space="preserve">Business licence, food premises, liquor licence, building permits.</t>
  </si>
  <si>
    <t xml:space="preserve">Legal &amp; accounting</t>
  </si>
  <si>
    <t xml:space="preserve">Lease review, incorporation, bookkeeping setup.</t>
  </si>
  <si>
    <t xml:space="preserve">Deposits (rent &amp; utilities)</t>
  </si>
  <si>
    <t xml:space="preserve">First + last month rent, hydro/gas/water deposits.</t>
  </si>
  <si>
    <t xml:space="preserve">Marketing (pre-opening)</t>
  </si>
  <si>
    <t xml:space="preserve">Website, photography, launch campaign, soft-opening costs.</t>
  </si>
  <si>
    <t xml:space="preserve">Working capital reserve</t>
  </si>
  <si>
    <t xml:space="preserve">Cash to fund 3 months of operating losses. Do not spend this on build-out.</t>
  </si>
  <si>
    <t xml:space="preserve">Contingency</t>
  </si>
  <si>
    <t xml:space="preserve">Unallocated buffer. Benchmark is 10-15% of everything above.</t>
  </si>
  <si>
    <t xml:space="preserve">TOTAL OPENING BUDGET</t>
  </si>
  <si>
    <t xml:space="preserve">Positive variance = you spent MORE than budget.</t>
  </si>
  <si>
    <t xml:space="preserve">Budget health checks</t>
  </si>
  <si>
    <t xml:space="preserve">Contingency as % of budget (excluding the contingency itself)</t>
  </si>
  <si>
    <t xml:space="preserve">Benchmark: 10-15%. Below 10% and one bad surprise ends the project.</t>
  </si>
  <si>
    <t xml:space="preserve">Contingency status</t>
  </si>
  <si>
    <t xml:space="preserve">Auto-graded against the benchmark above.</t>
  </si>
  <si>
    <t xml:space="preserve">Total spent to date</t>
  </si>
  <si>
    <t xml:space="preserve">Sum of the Actual column.</t>
  </si>
  <si>
    <t xml:space="preserve">Budget remaining (unspent)</t>
  </si>
  <si>
    <t xml:space="preserve">Negative means you are over budget overall.</t>
  </si>
  <si>
    <t xml:space="preserve">Spend as % of total budget</t>
  </si>
  <si>
    <t xml:space="preserve">Track this against how close you are to opening day.</t>
  </si>
  <si>
    <t xml:space="preserve">Working capital reserve as % of budget</t>
  </si>
  <si>
    <t xml:space="preserve">Rule of thumb: hold at least 3 months of fixed costs in reserve. See the Break-Even tab.</t>
  </si>
  <si>
    <t xml:space="preserve">Notes, assumptions and sources</t>
  </si>
  <si>
    <t xml:space="preserve">- All figures shown are EXAMPLE VALUES for a 40-seat full-service restaurant in a mid-size Canadian city (Kitchener-Waterloo cost basis, 2026). They are illustrative, not quotes. Replace every number with your own.</t>
  </si>
  <si>
    <t xml:space="preserve">- Contingency benchmark of 10-15% of pre-contingency budget is a widely used construction and hospitality build-out planning range. Leasehold improvements are where overruns concentrate - if you must trim, do not trim the contingency.</t>
  </si>
  <si>
    <t xml:space="preserve">- The working capital reserve is NOT a build-out line. It is the cash that keeps you alive through the months when sales have not yet reached break-even. Restaurants far more often die of running out of cash than of a bad menu.</t>
  </si>
  <si>
    <t xml:space="preserve">- This budget excludes ongoing monthly operating costs. Model those on the 'Break-Even' tab and the 13-week cash flow forecast.</t>
  </si>
  <si>
    <t xml:space="preserve">- Amounts are shown excluding recoverable sales tax (HST/GST input tax credits). If you are not registered, gross the figures up.</t>
  </si>
  <si>
    <t xml:space="preserve">Break-Even Analysis</t>
  </si>
  <si>
    <t xml:space="preserve">The sales, and the number of guests, you need every day just to cover your costs. Everything above it is profit.</t>
  </si>
  <si>
    <t xml:space="preserve">LEGEND  ·  BLUE TEXT ON YELLOW = your inputs and scenario levers  ·  BLACK TEXT = calculated, do not overwrite.</t>
  </si>
  <si>
    <t xml:space="preserve">Sales inputs (edit the yellow cells)</t>
  </si>
  <si>
    <t xml:space="preserve">Average guest cheque (net of tax)</t>
  </si>
  <si>
    <t xml:space="preserve">EXAMPLE - your total net sales divided by covers.</t>
  </si>
  <si>
    <t xml:space="preserve">Variable cost % of sales (food + beverage + paper)</t>
  </si>
  <si>
    <t xml:space="preserve">EXAMPLE - typical full-service range is 28-38%.</t>
  </si>
  <si>
    <t xml:space="preserve">Days open per month</t>
  </si>
  <si>
    <t xml:space="preserve">EXAMPLE - closed Mondays.</t>
  </si>
  <si>
    <t xml:space="preserve">Fixed monthly costs</t>
  </si>
  <si>
    <t xml:space="preserve">Fixed cost</t>
  </si>
  <si>
    <t xml:space="preserve">Amount per month</t>
  </si>
  <si>
    <t xml:space="preserve">Rent (incl. CAM and property tax)</t>
  </si>
  <si>
    <t xml:space="preserve">Base rent plus common-area maintenance.</t>
  </si>
  <si>
    <t xml:space="preserve">Insurance</t>
  </si>
  <si>
    <t xml:space="preserve">Commercial general liability, property, liquor liability.</t>
  </si>
  <si>
    <t xml:space="preserve">Salaried labour (management &amp; admin)</t>
  </si>
  <si>
    <t xml:space="preserve">Fully loaded, including payroll burden.</t>
  </si>
  <si>
    <t xml:space="preserve">Software (POS, accounting, scheduling)</t>
  </si>
  <si>
    <t xml:space="preserve">Subscriptions that bill whether you open or not.</t>
  </si>
  <si>
    <t xml:space="preserve">Utilities (base load)</t>
  </si>
  <si>
    <t xml:space="preserve">The portion that does not scale with covers.</t>
  </si>
  <si>
    <t xml:space="preserve">Loan / equipment lease payment</t>
  </si>
  <si>
    <t xml:space="preserve">Principal + interest, or lease instalment.</t>
  </si>
  <si>
    <t xml:space="preserve">Other fixed (music, waste, pest, alarm)</t>
  </si>
  <si>
    <t xml:space="preserve">Small recurring contracts add up.</t>
  </si>
  <si>
    <t xml:space="preserve">TOTAL FIXED MONTHLY COSTS</t>
  </si>
  <si>
    <t xml:space="preserve">Break-even outputs</t>
  </si>
  <si>
    <t xml:space="preserve">Metric</t>
  </si>
  <si>
    <t xml:space="preserve">Value</t>
  </si>
  <si>
    <t xml:space="preserve">How it is calculated</t>
  </si>
  <si>
    <t xml:space="preserve">Contribution margin per dollar of sales</t>
  </si>
  <si>
    <t xml:space="preserve">1 - variable cost %. The share of every sales dollar left to pay fixed costs.</t>
  </si>
  <si>
    <t xml:space="preserve">Break-even MONTHLY sales</t>
  </si>
  <si>
    <t xml:space="preserve">Total fixed monthly costs / contribution margin.</t>
  </si>
  <si>
    <t xml:space="preserve">Break-even DAILY sales</t>
  </si>
  <si>
    <t xml:space="preserve">Break-even monthly sales / days open per month.</t>
  </si>
  <si>
    <t xml:space="preserve">Break-even COVERS per day</t>
  </si>
  <si>
    <t xml:space="preserve">Break-even daily sales / average guest cheque, rounded to the nearest whole cover. There is no such thing as 0.4 of a guest - when you staff to this number, always round UP.</t>
  </si>
  <si>
    <t xml:space="preserve">Contribution margin per cover</t>
  </si>
  <si>
    <t xml:space="preserve">Average cheque x contribution margin. What each guest actually contributes.</t>
  </si>
  <si>
    <t xml:space="preserve">Covers per day at 10% net margin</t>
  </si>
  <si>
    <t xml:space="preserve">Same maths with a 10% net profit target added on top of fixed costs. This is the number that matters - break-even is survival, not success.</t>
  </si>
  <si>
    <t xml:space="preserve">Sensitivity: what if your variable cost % moves?</t>
  </si>
  <si>
    <t xml:space="preserve">Each row re-runs break-even against the SAME fixed-cost total (B19). Edit the blue percentages to test your own scenarios.</t>
  </si>
  <si>
    <t xml:space="preserve">Variable cost % of sales</t>
  </si>
  <si>
    <t xml:space="preserve">Contribution margin</t>
  </si>
  <si>
    <t xml:space="preserve">Break-even monthly sales</t>
  </si>
  <si>
    <t xml:space="preserve">Break-even daily sales</t>
  </si>
  <si>
    <t xml:space="preserve">Break-even covers/day</t>
  </si>
  <si>
    <t xml:space="preserve">- All input values are EXAMPLE VALUES for a 40-seat full-service restaurant. Replace them with your own.</t>
  </si>
  <si>
    <t xml:space="preserve">- Variable cost % here covers food, beverage and paper/packaging - the costs that rise with every cover sold. Hourly labour is deliberately NOT treated as variable: in practice you schedule it in fixed blocks, and treating it as variable makes break-even look far easier than it is. If your hourly team genuinely flexes with volume, split it and add the flexing portion to B7.</t>
  </si>
  <si>
    <t xml:space="preserve">- Payment processing fees are also variable (roughly 1.5-3% of card sales). Either add them to B7 or keep them in fixed costs - just be consistent, and do not count them twice.</t>
  </si>
  <si>
    <t xml:space="preserve">- Break-even assumes a single blended average cheque and a single blended variable cost %. A restaurant with a heavy bar mix or a large delivery channel should run this tab twice - once per channel. See the Notes tab.</t>
  </si>
  <si>
    <t xml:space="preserve">- ROUND is used for covers per day, not ROUNDUP, so the workbook stays compatible with every spreadsheet application. Always round UP by hand when you convert this into a staffing or sales target.</t>
  </si>
  <si>
    <t xml:space="preserve">- This is a planning tool, not accounting or investment advice. Confirm your numbers with your accountant.</t>
  </si>
  <si>
    <t xml:space="preserve">How to use this workbook</t>
  </si>
  <si>
    <t xml:space="preserve">Two tabs: what it costs to open, and what it takes to stay open.</t>
  </si>
  <si>
    <t xml:space="preserve">Contribution margin - the one idea that makes break-even make sense</t>
  </si>
  <si>
    <t xml:space="preserve">Every dollar of sales arrives already partly spent. Sell a $28.50 dinner and roughly $9.69 of it walks straight back out the door as the food, the drink and the takeout container that guest consumed. What is left - about $18.81 - is the contribution margin. It is the only money that ever reaches your rent, your insurance, your loan payment or your pocket.</t>
  </si>
  <si>
    <t xml:space="preserve">Contribution margin as a ratio is simply 1 minus your variable cost %. At a 34% variable cost, your contribution margin is 66 cents on the dollar. Break-even is then just division: how many 66-cent contributions do you need to cover a fixed-cost pile that does not care whether anyone walks in?</t>
  </si>
  <si>
    <t xml:space="preserve">Break-even monthly sales = total fixed monthly costs / contribution margin ratio.</t>
  </si>
  <si>
    <t xml:space="preserve">That is the whole model. Everything else on the Break-Even tab is that number divided by days, or by average cheque, to turn an abstract sales figure into something a manager can act on: covers per day.</t>
  </si>
  <si>
    <t xml:space="preserve">Why the two levers behave completely differently.</t>
  </si>
  <si>
    <t xml:space="preserve">Cutting a fixed cost by $1,000 a month reduces your break-even sales by about $1,515 (at a 66% margin). Improving your contribution margin by a single point - 34% variable cost down to 33% - cuts break-even monthly sales by roughly $500 in the example. Fixed costs are usually locked by contract; margin is renegotiated every time you write a menu. Guess which one operators neglect.</t>
  </si>
  <si>
    <t xml:space="preserve">Third-party delivery is a different business with a different break-even</t>
  </si>
  <si>
    <t xml:space="preserve">This is the mistake that quietly kills otherwise healthy restaurants, and it is invisible in a single blended break-even calculation.</t>
  </si>
  <si>
    <t xml:space="preserve">Marketplace commission is a VARIABLE cost. Model it as one.</t>
  </si>
  <si>
    <t xml:space="preserve">Third-party delivery marketplaces typically charge 20-30% of order value for full delivery service (lower for pickup-only or self-delivery tiers, and capped by law in some jurisdictions). That commission scales perfectly with sales - one more order, one more commission - which makes it variable by definition, exactly like food cost. It belongs in the variable cost % line, not in a fixed marketing budget.</t>
  </si>
  <si>
    <t xml:space="preserve">Do the arithmetic and the problem is obvious.</t>
  </si>
  <si>
    <t xml:space="preserve">Dine-in at 34% variable cost gives a 66% contribution margin. The same menu sold through a marketplace at 25% commission carries roughly 34% + 25% = 59% variable cost, before the extra packaging - call it 62%. Contribution margin collapses from 66% to about 38%. On a $28.50 order, contribution falls from $18.81 to around $10.83.</t>
  </si>
  <si>
    <t xml:space="preserve">Put differently: it takes roughly 1.7 delivery orders to contribute what one dine-in order contributes. If a third of your volume moves to delivery and you did not change anything else, your break-even sales figure rose sharply and nobody told you. Revenue went up. The bank balance went down. Operators experience this as 'we are busier than ever and there is no money.'</t>
  </si>
  <si>
    <t xml:space="preserve">What to actually do about it.</t>
  </si>
  <si>
    <t xml:space="preserve">1. Run the Break-Even tab twice - once with your dine-in variable cost %, once with delivery included - and compare the covers-per-day numbers.  2. Price delivery menu items higher to recover the commission; most marketplaces permit this and most guests expect it.  3. Push guests toward your own ordering channel, where the commission is replaced by a payment processing fee of a few percent instead of twenty-plus.  4. Treat marketplace volume as customer acquisition you are paying for, and measure whether those customers ever come back directly. If they never do, you did not buy customers - you rented sales at a loss.</t>
  </si>
  <si>
    <t xml:space="preserve">Reading the Opening Budget tab</t>
  </si>
  <si>
    <t xml:space="preserve">Fill the Budgeted column before you sign anything, and update the Actual column weekly. Variance is calculated as Actual minus Budgeted, so a positive number means an overrun. The contingency check at the bottom grades your buffer against the 10-15% benchmark. Leasehold improvements are where budgets die - a permit condition, a surprise behind a wall, a two-month delay in which you pay rent for a closed restaurant.</t>
  </si>
  <si>
    <t xml:space="preserve">The working capital reserve deserves special discipline. It exists to fund the gap between opening day and break-even, which for most restaurants is months, not weeks. It is not build-out money. The moment it gets spent on a nicer bar top, the restaurant is running on hope.</t>
  </si>
  <si>
    <t xml:space="preserve">Disclaimer</t>
  </si>
  <si>
    <t xml:space="preserve">This is a free planning tool. It is not accounting, tax, legal or investment advice, and every figure in it is an illustrative example. Commission rates, tax treatment and cost benchmarks vary by market, contract and year. Verify your own numbers with your accountant before making commitments.</t>
  </si>
  <si>
    <t xml:space="preserve">Built by Novaryq - restaurant POS and payments. novaryq.com</t>
  </si>
</sst>
</file>

<file path=xl/styles.xml><?xml version="1.0" encoding="utf-8"?>
<styleSheet xmlns="http://schemas.openxmlformats.org/spreadsheetml/2006/main">
  <numFmts count="6">
    <numFmt numFmtId="164" formatCode="General"/>
    <numFmt numFmtId="165" formatCode="\$#,##0;&quot;($&quot;#,##0\);\-"/>
    <numFmt numFmtId="166" formatCode="0.0%;\(0.0%\);\-"/>
    <numFmt numFmtId="167" formatCode="\$#,##0.00;&quot;($&quot;#,##0.00\);\-"/>
    <numFmt numFmtId="168" formatCode="0"/>
    <numFmt numFmtId="169" formatCode="#,##0;\(#,##0\);\-"/>
  </numFmts>
  <fonts count="15">
    <font>
      <sz val="11"/>
      <color theme="1"/>
      <name val="Calibri"/>
      <family val="2"/>
      <charset val="1"/>
    </font>
    <font>
      <sz val="10"/>
      <name val="Arial"/>
      <family val="0"/>
    </font>
    <font>
      <sz val="10"/>
      <name val="Arial"/>
      <family val="0"/>
    </font>
    <font>
      <sz val="10"/>
      <name val="Arial"/>
      <family val="0"/>
    </font>
    <font>
      <b val="true"/>
      <sz val="16"/>
      <color rgb="FF000000"/>
      <name val="Arial"/>
      <family val="0"/>
      <charset val="1"/>
    </font>
    <font>
      <i val="true"/>
      <sz val="10"/>
      <color rgb="FF000000"/>
      <name val="Arial"/>
      <family val="0"/>
      <charset val="1"/>
    </font>
    <font>
      <b val="true"/>
      <sz val="9"/>
      <color rgb="FF7030A0"/>
      <name val="Arial"/>
      <family val="0"/>
      <charset val="1"/>
    </font>
    <font>
      <b val="true"/>
      <sz val="10"/>
      <color rgb="FF000000"/>
      <name val="Arial"/>
      <family val="0"/>
      <charset val="1"/>
    </font>
    <font>
      <sz val="10"/>
      <color rgb="FF000000"/>
      <name val="Arial"/>
      <family val="0"/>
      <charset val="1"/>
    </font>
    <font>
      <sz val="10"/>
      <color rgb="FF0000FF"/>
      <name val="Arial"/>
      <family val="0"/>
      <charset val="1"/>
    </font>
    <font>
      <i val="true"/>
      <sz val="9"/>
      <color rgb="FF000000"/>
      <name val="Arial"/>
      <family val="0"/>
      <charset val="1"/>
    </font>
    <font>
      <b val="true"/>
      <sz val="11"/>
      <color rgb="FF000000"/>
      <name val="Arial"/>
      <family val="0"/>
      <charset val="1"/>
    </font>
    <font>
      <b val="true"/>
      <sz val="11"/>
      <color rgb="FF1F4E79"/>
      <name val="Arial"/>
      <family val="0"/>
      <charset val="1"/>
    </font>
    <font>
      <sz val="9"/>
      <color rgb="FF000000"/>
      <name val="Arial"/>
      <family val="0"/>
      <charset val="1"/>
    </font>
    <font>
      <b val="true"/>
      <sz val="12"/>
      <color rgb="FF1F4E79"/>
      <name val="Arial"/>
      <family val="0"/>
      <charset val="1"/>
    </font>
  </fonts>
  <fills count="5">
    <fill>
      <patternFill patternType="none"/>
    </fill>
    <fill>
      <patternFill patternType="gray125"/>
    </fill>
    <fill>
      <patternFill patternType="solid">
        <fgColor rgb="FFD9D9D9"/>
        <bgColor rgb="FFF2F2F2"/>
      </patternFill>
    </fill>
    <fill>
      <patternFill patternType="solid">
        <fgColor rgb="FFF2F2F2"/>
        <bgColor rgb="FFFFFFCC"/>
      </patternFill>
    </fill>
    <fill>
      <patternFill patternType="solid">
        <fgColor rgb="FFFFFF00"/>
        <bgColor rgb="FFFFFF00"/>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5" fontId="9" fillId="0" borderId="1"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5" fontId="9" fillId="3" borderId="1" xfId="0" applyFont="true" applyBorder="true" applyAlignment="false" applyProtection="false">
      <alignment horizontal="general" vertical="bottom" textRotation="0" wrapText="false" indent="0" shrinkToFit="false"/>
      <protection locked="true" hidden="false"/>
    </xf>
    <xf numFmtId="165" fontId="8" fillId="3" borderId="1" xfId="0" applyFont="true" applyBorder="true" applyAlignment="false" applyProtection="false">
      <alignment horizontal="general" vertical="bottom" textRotation="0" wrapText="false" indent="0" shrinkToFit="false"/>
      <protection locked="true" hidden="false"/>
    </xf>
    <xf numFmtId="164" fontId="10" fillId="3" borderId="1" xfId="0" applyFont="true" applyBorder="true" applyAlignment="true" applyProtection="false">
      <alignment horizontal="general" vertical="center" textRotation="0" wrapText="true" indent="0" shrinkToFit="false"/>
      <protection locked="true" hidden="false"/>
    </xf>
    <xf numFmtId="164" fontId="11" fillId="2" borderId="1" xfId="0" applyFont="true" applyBorder="true" applyAlignment="false" applyProtection="false">
      <alignment horizontal="general" vertical="bottom" textRotation="0" wrapText="false" indent="0" shrinkToFit="false"/>
      <protection locked="true" hidden="false"/>
    </xf>
    <xf numFmtId="165" fontId="7" fillId="2" borderId="1" xfId="0" applyFont="true" applyBorder="true" applyAlignment="false" applyProtection="false">
      <alignment horizontal="general" vertical="bottom" textRotation="0" wrapText="false" indent="0" shrinkToFit="false"/>
      <protection locked="true" hidden="false"/>
    </xf>
    <xf numFmtId="164" fontId="10" fillId="2"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7" fontId="9" fillId="4"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6" fontId="9" fillId="4" borderId="1" xfId="0" applyFont="true" applyBorder="true" applyAlignment="false" applyProtection="false">
      <alignment horizontal="general" vertical="bottom" textRotation="0" wrapText="false" indent="0" shrinkToFit="false"/>
      <protection locked="true" hidden="false"/>
    </xf>
    <xf numFmtId="168" fontId="9" fillId="4" borderId="1" xfId="0" applyFont="true" applyBorder="true" applyAlignment="false" applyProtection="false">
      <alignment horizontal="general" vertical="bottom" textRotation="0" wrapText="false" indent="0" shrinkToFit="false"/>
      <protection locked="true" hidden="false"/>
    </xf>
    <xf numFmtId="167" fontId="9" fillId="0" borderId="1" xfId="0" applyFont="true" applyBorder="true" applyAlignment="false" applyProtection="false">
      <alignment horizontal="general" vertical="bottom" textRotation="0" wrapText="false" indent="0" shrinkToFit="false"/>
      <protection locked="true" hidden="false"/>
    </xf>
    <xf numFmtId="167" fontId="7" fillId="2"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center" textRotation="0" wrapText="true" indent="0" shrinkToFit="false"/>
      <protection locked="true" hidden="false"/>
    </xf>
    <xf numFmtId="167" fontId="7" fillId="0" borderId="1" xfId="0" applyFont="true" applyBorder="true" applyAlignment="false" applyProtection="false">
      <alignment horizontal="general" vertical="bottom" textRotation="0" wrapText="false" indent="0" shrinkToFit="false"/>
      <protection locked="true" hidden="false"/>
    </xf>
    <xf numFmtId="169" fontId="7" fillId="0" borderId="1" xfId="0" applyFont="true" applyBorder="true" applyAlignment="false" applyProtection="false">
      <alignment horizontal="general" vertical="bottom" textRotation="0" wrapText="false" indent="0" shrinkToFit="false"/>
      <protection locked="true" hidden="false"/>
    </xf>
    <xf numFmtId="166" fontId="8" fillId="0" borderId="1" xfId="0" applyFont="true" applyBorder="true" applyAlignment="false" applyProtection="false">
      <alignment horizontal="general" vertical="bottom" textRotation="0" wrapText="false" indent="0" shrinkToFit="false"/>
      <protection locked="true" hidden="false"/>
    </xf>
    <xf numFmtId="167" fontId="8" fillId="0" borderId="1" xfId="0" applyFont="true" applyBorder="true" applyAlignment="false" applyProtection="false">
      <alignment horizontal="general" vertical="bottom" textRotation="0" wrapText="false" indent="0" shrinkToFit="false"/>
      <protection locked="true" hidden="false"/>
    </xf>
    <xf numFmtId="169" fontId="8" fillId="0"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7030A0"/>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3" min="2" style="0" width="15"/>
    <col collapsed="false" customWidth="true" hidden="false" outlineLevel="0" max="4" min="4" style="0" width="16"/>
    <col collapsed="false" customWidth="true" hidden="false" outlineLevel="0" max="5" min="5" style="0" width="52"/>
  </cols>
  <sheetData>
    <row r="1" customFormat="false" ht="19.7"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t="s">
        <v>2</v>
      </c>
    </row>
    <row r="5" customFormat="false" ht="30" hidden="false" customHeight="true" outlineLevel="0" collapsed="false">
      <c r="A5" s="4" t="s">
        <v>3</v>
      </c>
      <c r="B5" s="4" t="s">
        <v>4</v>
      </c>
      <c r="C5" s="4" t="s">
        <v>5</v>
      </c>
      <c r="D5" s="4" t="s">
        <v>6</v>
      </c>
      <c r="E5" s="4" t="s">
        <v>7</v>
      </c>
    </row>
    <row r="6" customFormat="false" ht="22.35" hidden="false" customHeight="false" outlineLevel="0" collapsed="false">
      <c r="A6" s="5" t="s">
        <v>8</v>
      </c>
      <c r="B6" s="6" t="n">
        <v>145000</v>
      </c>
      <c r="C6" s="6" t="n">
        <v>152400</v>
      </c>
      <c r="D6" s="7" t="n">
        <f aca="false">C6-B6</f>
        <v>7400</v>
      </c>
      <c r="E6" s="8" t="s">
        <v>9</v>
      </c>
    </row>
    <row r="7" customFormat="false" ht="15" hidden="false" customHeight="false" outlineLevel="0" collapsed="false">
      <c r="A7" s="9" t="s">
        <v>10</v>
      </c>
      <c r="B7" s="10" t="n">
        <v>78000</v>
      </c>
      <c r="C7" s="10" t="n">
        <v>74900</v>
      </c>
      <c r="D7" s="11" t="n">
        <f aca="false">C7-B7</f>
        <v>-3100</v>
      </c>
      <c r="E7" s="12" t="s">
        <v>11</v>
      </c>
    </row>
    <row r="8" customFormat="false" ht="15" hidden="false" customHeight="false" outlineLevel="0" collapsed="false">
      <c r="A8" s="5" t="s">
        <v>12</v>
      </c>
      <c r="B8" s="6" t="n">
        <v>32000</v>
      </c>
      <c r="C8" s="6" t="n">
        <v>33600</v>
      </c>
      <c r="D8" s="7" t="n">
        <f aca="false">C8-B8</f>
        <v>1600</v>
      </c>
      <c r="E8" s="8" t="s">
        <v>13</v>
      </c>
    </row>
    <row r="9" customFormat="false" ht="15" hidden="false" customHeight="false" outlineLevel="0" collapsed="false">
      <c r="A9" s="9" t="s">
        <v>14</v>
      </c>
      <c r="B9" s="10" t="n">
        <v>9500</v>
      </c>
      <c r="C9" s="10" t="n">
        <v>9180</v>
      </c>
      <c r="D9" s="11" t="n">
        <f aca="false">C9-B9</f>
        <v>-320</v>
      </c>
      <c r="E9" s="12" t="s">
        <v>15</v>
      </c>
    </row>
    <row r="10" customFormat="false" ht="15" hidden="false" customHeight="false" outlineLevel="0" collapsed="false">
      <c r="A10" s="5" t="s">
        <v>16</v>
      </c>
      <c r="B10" s="6" t="n">
        <v>12000</v>
      </c>
      <c r="C10" s="6" t="n">
        <v>13250</v>
      </c>
      <c r="D10" s="7" t="n">
        <f aca="false">C10-B10</f>
        <v>1250</v>
      </c>
      <c r="E10" s="8" t="s">
        <v>17</v>
      </c>
    </row>
    <row r="11" customFormat="false" ht="15" hidden="false" customHeight="false" outlineLevel="0" collapsed="false">
      <c r="A11" s="9" t="s">
        <v>18</v>
      </c>
      <c r="B11" s="10" t="n">
        <v>14000</v>
      </c>
      <c r="C11" s="10" t="n">
        <v>15100</v>
      </c>
      <c r="D11" s="11" t="n">
        <f aca="false">C11-B11</f>
        <v>1100</v>
      </c>
      <c r="E11" s="12" t="s">
        <v>19</v>
      </c>
    </row>
    <row r="12" customFormat="false" ht="15" hidden="false" customHeight="false" outlineLevel="0" collapsed="false">
      <c r="A12" s="5" t="s">
        <v>20</v>
      </c>
      <c r="B12" s="6" t="n">
        <v>11000</v>
      </c>
      <c r="C12" s="6" t="n">
        <v>10450</v>
      </c>
      <c r="D12" s="7" t="n">
        <f aca="false">C12-B12</f>
        <v>-550</v>
      </c>
      <c r="E12" s="8" t="s">
        <v>21</v>
      </c>
    </row>
    <row r="13" customFormat="false" ht="15" hidden="false" customHeight="false" outlineLevel="0" collapsed="false">
      <c r="A13" s="9" t="s">
        <v>22</v>
      </c>
      <c r="B13" s="10" t="n">
        <v>6500</v>
      </c>
      <c r="C13" s="10" t="n">
        <v>7120</v>
      </c>
      <c r="D13" s="11" t="n">
        <f aca="false">C13-B13</f>
        <v>620</v>
      </c>
      <c r="E13" s="12" t="s">
        <v>23</v>
      </c>
    </row>
    <row r="14" customFormat="false" ht="15" hidden="false" customHeight="false" outlineLevel="0" collapsed="false">
      <c r="A14" s="5" t="s">
        <v>24</v>
      </c>
      <c r="B14" s="6" t="n">
        <v>8000</v>
      </c>
      <c r="C14" s="6" t="n">
        <v>9400</v>
      </c>
      <c r="D14" s="7" t="n">
        <f aca="false">C14-B14</f>
        <v>1400</v>
      </c>
      <c r="E14" s="8" t="s">
        <v>25</v>
      </c>
    </row>
    <row r="15" customFormat="false" ht="15" hidden="false" customHeight="false" outlineLevel="0" collapsed="false">
      <c r="A15" s="9" t="s">
        <v>26</v>
      </c>
      <c r="B15" s="10" t="n">
        <v>18600</v>
      </c>
      <c r="C15" s="10" t="n">
        <v>18600</v>
      </c>
      <c r="D15" s="11" t="n">
        <f aca="false">C15-B15</f>
        <v>0</v>
      </c>
      <c r="E15" s="12" t="s">
        <v>27</v>
      </c>
    </row>
    <row r="16" customFormat="false" ht="15" hidden="false" customHeight="false" outlineLevel="0" collapsed="false">
      <c r="A16" s="5" t="s">
        <v>28</v>
      </c>
      <c r="B16" s="6" t="n">
        <v>15000</v>
      </c>
      <c r="C16" s="6" t="n">
        <v>12800</v>
      </c>
      <c r="D16" s="7" t="n">
        <f aca="false">C16-B16</f>
        <v>-2200</v>
      </c>
      <c r="E16" s="8" t="s">
        <v>29</v>
      </c>
    </row>
    <row r="17" customFormat="false" ht="22.35" hidden="false" customHeight="false" outlineLevel="0" collapsed="false">
      <c r="A17" s="9" t="s">
        <v>30</v>
      </c>
      <c r="B17" s="10" t="n">
        <v>60000</v>
      </c>
      <c r="C17" s="10" t="n">
        <v>60000</v>
      </c>
      <c r="D17" s="11" t="n">
        <f aca="false">C17-B17</f>
        <v>0</v>
      </c>
      <c r="E17" s="12" t="s">
        <v>31</v>
      </c>
    </row>
    <row r="18" customFormat="false" ht="15" hidden="false" customHeight="false" outlineLevel="0" collapsed="false">
      <c r="A18" s="5" t="s">
        <v>32</v>
      </c>
      <c r="B18" s="6" t="n">
        <v>45000</v>
      </c>
      <c r="C18" s="6" t="n">
        <v>0</v>
      </c>
      <c r="D18" s="7" t="n">
        <f aca="false">C18-B18</f>
        <v>-45000</v>
      </c>
      <c r="E18" s="8" t="s">
        <v>33</v>
      </c>
    </row>
    <row r="19" customFormat="false" ht="15" hidden="false" customHeight="false" outlineLevel="0" collapsed="false">
      <c r="A19" s="13" t="s">
        <v>34</v>
      </c>
      <c r="B19" s="14" t="n">
        <f aca="false">SUM(B6:B18)</f>
        <v>454600</v>
      </c>
      <c r="C19" s="14" t="n">
        <f aca="false">SUM(C6:C18)</f>
        <v>416800</v>
      </c>
      <c r="D19" s="14" t="n">
        <f aca="false">SUM(D6:D18)</f>
        <v>-37800</v>
      </c>
      <c r="E19" s="15" t="s">
        <v>35</v>
      </c>
    </row>
    <row r="21" customFormat="false" ht="15" hidden="false" customHeight="false" outlineLevel="0" collapsed="false">
      <c r="A21" s="16" t="s">
        <v>36</v>
      </c>
    </row>
    <row r="22" customFormat="false" ht="15" hidden="false" customHeight="false" outlineLevel="0" collapsed="false">
      <c r="A22" s="5" t="s">
        <v>37</v>
      </c>
      <c r="B22" s="17" t="n">
        <f aca="false">IFERROR($B$18/($B$19-$B$18),"")</f>
        <v>0.10986328125</v>
      </c>
      <c r="C22" s="18" t="s">
        <v>38</v>
      </c>
      <c r="D22" s="18"/>
      <c r="E22" s="18"/>
    </row>
    <row r="23" customFormat="false" ht="15" hidden="false" customHeight="false" outlineLevel="0" collapsed="false">
      <c r="A23" s="5" t="s">
        <v>39</v>
      </c>
      <c r="B23" s="19" t="str">
        <f aca="false">IF($B$22="","",IF($B$22&lt;0.1,"Thin - below the 10-15% benchmark",IF($B$22&gt;0.15,"Conservative - above the 10-15% benchmark","Within the 10-15% benchmark")))</f>
        <v>Within the 10-15% benchmark</v>
      </c>
      <c r="C23" s="18" t="s">
        <v>40</v>
      </c>
      <c r="D23" s="18"/>
      <c r="E23" s="18"/>
    </row>
    <row r="24" customFormat="false" ht="15" hidden="false" customHeight="false" outlineLevel="0" collapsed="false">
      <c r="A24" s="5" t="s">
        <v>41</v>
      </c>
      <c r="B24" s="20" t="n">
        <f aca="false">$C$19</f>
        <v>416800</v>
      </c>
      <c r="C24" s="18" t="s">
        <v>42</v>
      </c>
      <c r="D24" s="18"/>
      <c r="E24" s="18"/>
    </row>
    <row r="25" customFormat="false" ht="15" hidden="false" customHeight="false" outlineLevel="0" collapsed="false">
      <c r="A25" s="5" t="s">
        <v>43</v>
      </c>
      <c r="B25" s="20" t="n">
        <f aca="false">$B$19-$C$19</f>
        <v>37800</v>
      </c>
      <c r="C25" s="18" t="s">
        <v>44</v>
      </c>
      <c r="D25" s="18"/>
      <c r="E25" s="18"/>
    </row>
    <row r="26" customFormat="false" ht="15" hidden="false" customHeight="false" outlineLevel="0" collapsed="false">
      <c r="A26" s="5" t="s">
        <v>45</v>
      </c>
      <c r="B26" s="17" t="n">
        <f aca="false">IF($B$19=0,"",IFERROR($C$19/$B$19,""))</f>
        <v>0.91684997800264</v>
      </c>
      <c r="C26" s="18" t="s">
        <v>46</v>
      </c>
      <c r="D26" s="18"/>
      <c r="E26" s="18"/>
    </row>
    <row r="27" customFormat="false" ht="15" hidden="false" customHeight="false" outlineLevel="0" collapsed="false">
      <c r="A27" s="5" t="s">
        <v>47</v>
      </c>
      <c r="B27" s="17" t="n">
        <f aca="false">IF($B$19=0,"",IFERROR($B$17/$B$19,""))</f>
        <v>0.131984161900572</v>
      </c>
      <c r="C27" s="18" t="s">
        <v>48</v>
      </c>
      <c r="D27" s="18"/>
      <c r="E27" s="18"/>
    </row>
    <row r="29" customFormat="false" ht="15" hidden="false" customHeight="false" outlineLevel="0" collapsed="false">
      <c r="A29" s="16" t="s">
        <v>49</v>
      </c>
    </row>
    <row r="30" customFormat="false" ht="25.5" hidden="false" customHeight="true" outlineLevel="0" collapsed="false">
      <c r="A30" s="21" t="s">
        <v>50</v>
      </c>
      <c r="B30" s="21"/>
      <c r="C30" s="21"/>
      <c r="D30" s="21"/>
      <c r="E30" s="21"/>
    </row>
    <row r="31" customFormat="false" ht="25.5" hidden="false" customHeight="true" outlineLevel="0" collapsed="false">
      <c r="A31" s="21" t="s">
        <v>51</v>
      </c>
      <c r="B31" s="21"/>
      <c r="C31" s="21"/>
      <c r="D31" s="21"/>
      <c r="E31" s="21"/>
    </row>
    <row r="32" customFormat="false" ht="25.5" hidden="false" customHeight="true" outlineLevel="0" collapsed="false">
      <c r="A32" s="21" t="s">
        <v>52</v>
      </c>
      <c r="B32" s="21"/>
      <c r="C32" s="21"/>
      <c r="D32" s="21"/>
      <c r="E32" s="21"/>
    </row>
    <row r="33" customFormat="false" ht="25.5" hidden="false" customHeight="true" outlineLevel="0" collapsed="false">
      <c r="A33" s="21" t="s">
        <v>53</v>
      </c>
      <c r="B33" s="21"/>
      <c r="C33" s="21"/>
      <c r="D33" s="21"/>
      <c r="E33" s="21"/>
    </row>
    <row r="34" customFormat="false" ht="25.5" hidden="false" customHeight="true" outlineLevel="0" collapsed="false">
      <c r="A34" s="21" t="s">
        <v>54</v>
      </c>
      <c r="B34" s="21"/>
      <c r="C34" s="21"/>
      <c r="D34" s="21"/>
      <c r="E34" s="21"/>
    </row>
  </sheetData>
  <mergeCells count="11">
    <mergeCell ref="C22:E22"/>
    <mergeCell ref="C23:E23"/>
    <mergeCell ref="C24:E24"/>
    <mergeCell ref="C25:E25"/>
    <mergeCell ref="C26:E26"/>
    <mergeCell ref="C27:E27"/>
    <mergeCell ref="A30:E30"/>
    <mergeCell ref="A31:E31"/>
    <mergeCell ref="A32:E32"/>
    <mergeCell ref="A33:E33"/>
    <mergeCell ref="A34:E3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46"/>
    <col collapsed="false" customWidth="true" hidden="false" outlineLevel="0" max="2" min="2" style="0" width="17"/>
    <col collapsed="false" customWidth="true" hidden="false" outlineLevel="0" max="4" min="3" style="0" width="20"/>
    <col collapsed="false" customWidth="true" hidden="false" outlineLevel="0" max="5" min="5" style="0" width="22"/>
  </cols>
  <sheetData>
    <row r="1" customFormat="false" ht="19.7" hidden="false" customHeight="false" outlineLevel="0" collapsed="false">
      <c r="A1" s="1" t="s">
        <v>55</v>
      </c>
    </row>
    <row r="2" customFormat="false" ht="15" hidden="false" customHeight="false" outlineLevel="0" collapsed="false">
      <c r="A2" s="2" t="s">
        <v>56</v>
      </c>
    </row>
    <row r="3" customFormat="false" ht="15" hidden="false" customHeight="false" outlineLevel="0" collapsed="false">
      <c r="A3" s="3" t="s">
        <v>57</v>
      </c>
    </row>
    <row r="5" customFormat="false" ht="15" hidden="false" customHeight="false" outlineLevel="0" collapsed="false">
      <c r="A5" s="16" t="s">
        <v>58</v>
      </c>
    </row>
    <row r="6" customFormat="false" ht="15" hidden="false" customHeight="false" outlineLevel="0" collapsed="false">
      <c r="A6" s="22" t="s">
        <v>59</v>
      </c>
      <c r="B6" s="23" t="n">
        <v>28.5</v>
      </c>
      <c r="C6" s="24" t="s">
        <v>60</v>
      </c>
    </row>
    <row r="7" customFormat="false" ht="15" hidden="false" customHeight="false" outlineLevel="0" collapsed="false">
      <c r="A7" s="22" t="s">
        <v>61</v>
      </c>
      <c r="B7" s="25" t="n">
        <v>0.34</v>
      </c>
      <c r="C7" s="24" t="s">
        <v>62</v>
      </c>
    </row>
    <row r="8" customFormat="false" ht="15" hidden="false" customHeight="false" outlineLevel="0" collapsed="false">
      <c r="A8" s="22" t="s">
        <v>63</v>
      </c>
      <c r="B8" s="26" t="n">
        <v>28</v>
      </c>
      <c r="C8" s="24" t="s">
        <v>64</v>
      </c>
    </row>
    <row r="10" customFormat="false" ht="15" hidden="false" customHeight="false" outlineLevel="0" collapsed="false">
      <c r="A10" s="16" t="s">
        <v>65</v>
      </c>
    </row>
    <row r="11" customFormat="false" ht="15" hidden="false" customHeight="true" outlineLevel="0" collapsed="false">
      <c r="A11" s="4" t="s">
        <v>66</v>
      </c>
      <c r="B11" s="4" t="s">
        <v>67</v>
      </c>
      <c r="C11" s="4" t="s">
        <v>7</v>
      </c>
      <c r="D11" s="4"/>
      <c r="E11" s="4"/>
    </row>
    <row r="12" customFormat="false" ht="15" hidden="false" customHeight="false" outlineLevel="0" collapsed="false">
      <c r="A12" s="5" t="s">
        <v>68</v>
      </c>
      <c r="B12" s="27" t="n">
        <v>6200</v>
      </c>
      <c r="C12" s="18" t="s">
        <v>69</v>
      </c>
      <c r="D12" s="18"/>
      <c r="E12" s="18"/>
    </row>
    <row r="13" customFormat="false" ht="15" hidden="false" customHeight="false" outlineLevel="0" collapsed="false">
      <c r="A13" s="5" t="s">
        <v>70</v>
      </c>
      <c r="B13" s="27" t="n">
        <v>480</v>
      </c>
      <c r="C13" s="18" t="s">
        <v>71</v>
      </c>
      <c r="D13" s="18"/>
      <c r="E13" s="18"/>
    </row>
    <row r="14" customFormat="false" ht="15" hidden="false" customHeight="false" outlineLevel="0" collapsed="false">
      <c r="A14" s="5" t="s">
        <v>72</v>
      </c>
      <c r="B14" s="27" t="n">
        <v>11500</v>
      </c>
      <c r="C14" s="18" t="s">
        <v>73</v>
      </c>
      <c r="D14" s="18"/>
      <c r="E14" s="18"/>
    </row>
    <row r="15" customFormat="false" ht="15" hidden="false" customHeight="false" outlineLevel="0" collapsed="false">
      <c r="A15" s="5" t="s">
        <v>74</v>
      </c>
      <c r="B15" s="27" t="n">
        <v>385</v>
      </c>
      <c r="C15" s="18" t="s">
        <v>75</v>
      </c>
      <c r="D15" s="18"/>
      <c r="E15" s="18"/>
    </row>
    <row r="16" customFormat="false" ht="15" hidden="false" customHeight="false" outlineLevel="0" collapsed="false">
      <c r="A16" s="5" t="s">
        <v>76</v>
      </c>
      <c r="B16" s="27" t="n">
        <v>1250</v>
      </c>
      <c r="C16" s="18" t="s">
        <v>77</v>
      </c>
      <c r="D16" s="18"/>
      <c r="E16" s="18"/>
    </row>
    <row r="17" customFormat="false" ht="15" hidden="false" customHeight="false" outlineLevel="0" collapsed="false">
      <c r="A17" s="5" t="s">
        <v>78</v>
      </c>
      <c r="B17" s="27" t="n">
        <v>1450</v>
      </c>
      <c r="C17" s="18" t="s">
        <v>79</v>
      </c>
      <c r="D17" s="18"/>
      <c r="E17" s="18"/>
    </row>
    <row r="18" customFormat="false" ht="15" hidden="false" customHeight="false" outlineLevel="0" collapsed="false">
      <c r="A18" s="5" t="s">
        <v>80</v>
      </c>
      <c r="B18" s="27" t="n">
        <v>900</v>
      </c>
      <c r="C18" s="18" t="s">
        <v>81</v>
      </c>
      <c r="D18" s="18"/>
      <c r="E18" s="18"/>
    </row>
    <row r="19" customFormat="false" ht="15" hidden="false" customHeight="false" outlineLevel="0" collapsed="false">
      <c r="A19" s="13" t="s">
        <v>82</v>
      </c>
      <c r="B19" s="28" t="n">
        <f aca="false">SUM(B12:B18)</f>
        <v>22165</v>
      </c>
    </row>
    <row r="21" customFormat="false" ht="15" hidden="false" customHeight="false" outlineLevel="0" collapsed="false">
      <c r="A21" s="16" t="s">
        <v>83</v>
      </c>
    </row>
    <row r="22" customFormat="false" ht="15" hidden="false" customHeight="true" outlineLevel="0" collapsed="false">
      <c r="A22" s="4" t="s">
        <v>84</v>
      </c>
      <c r="B22" s="4" t="s">
        <v>85</v>
      </c>
      <c r="C22" s="4" t="s">
        <v>86</v>
      </c>
      <c r="D22" s="4"/>
      <c r="E22" s="4"/>
    </row>
    <row r="23" customFormat="false" ht="27.75" hidden="false" customHeight="true" outlineLevel="0" collapsed="false">
      <c r="A23" s="19" t="s">
        <v>87</v>
      </c>
      <c r="B23" s="17" t="n">
        <f aca="false">1-$B$7</f>
        <v>0.66</v>
      </c>
      <c r="C23" s="29" t="s">
        <v>88</v>
      </c>
      <c r="D23" s="29"/>
      <c r="E23" s="29"/>
    </row>
    <row r="24" customFormat="false" ht="27.75" hidden="false" customHeight="true" outlineLevel="0" collapsed="false">
      <c r="A24" s="19" t="s">
        <v>89</v>
      </c>
      <c r="B24" s="30" t="n">
        <f aca="false">IF($B$23&lt;=0,"",IFERROR($B$19/$B$23,""))</f>
        <v>33583.3333333333</v>
      </c>
      <c r="C24" s="29" t="s">
        <v>90</v>
      </c>
      <c r="D24" s="29"/>
      <c r="E24" s="29"/>
    </row>
    <row r="25" customFormat="false" ht="27.75" hidden="false" customHeight="true" outlineLevel="0" collapsed="false">
      <c r="A25" s="19" t="s">
        <v>91</v>
      </c>
      <c r="B25" s="30" t="n">
        <f aca="false">IF($B$8=0,"",IFERROR($B$24/$B$8,""))</f>
        <v>1199.40476190476</v>
      </c>
      <c r="C25" s="29" t="s">
        <v>92</v>
      </c>
      <c r="D25" s="29"/>
      <c r="E25" s="29"/>
    </row>
    <row r="26" customFormat="false" ht="27.75" hidden="false" customHeight="true" outlineLevel="0" collapsed="false">
      <c r="A26" s="19" t="s">
        <v>93</v>
      </c>
      <c r="B26" s="31" t="n">
        <f aca="false">IF($B$6=0,"",IFERROR(ROUND($B$25/$B$6,0),""))</f>
        <v>42</v>
      </c>
      <c r="C26" s="29" t="s">
        <v>94</v>
      </c>
      <c r="D26" s="29"/>
      <c r="E26" s="29"/>
    </row>
    <row r="27" customFormat="false" ht="27.75" hidden="false" customHeight="true" outlineLevel="0" collapsed="false">
      <c r="A27" s="19" t="s">
        <v>95</v>
      </c>
      <c r="B27" s="30" t="n">
        <f aca="false">IF($B$6=0,"",$B$6*$B$23)</f>
        <v>18.81</v>
      </c>
      <c r="C27" s="29" t="s">
        <v>96</v>
      </c>
      <c r="D27" s="29"/>
      <c r="E27" s="29"/>
    </row>
    <row r="28" customFormat="false" ht="27.75" hidden="false" customHeight="true" outlineLevel="0" collapsed="false">
      <c r="A28" s="19" t="s">
        <v>97</v>
      </c>
      <c r="B28" s="31" t="n">
        <f aca="false">IF(OR($B$6=0,$B$23&lt;=0),"",IFERROR(ROUND($B$19/(1-0.1-$B$7)/$B$8/$B$6,0),""))</f>
        <v>50</v>
      </c>
      <c r="C28" s="29" t="s">
        <v>98</v>
      </c>
      <c r="D28" s="29"/>
      <c r="E28" s="29"/>
    </row>
    <row r="30" customFormat="false" ht="15" hidden="false" customHeight="false" outlineLevel="0" collapsed="false">
      <c r="A30" s="16" t="s">
        <v>99</v>
      </c>
    </row>
    <row r="31" customFormat="false" ht="15" hidden="false" customHeight="false" outlineLevel="0" collapsed="false">
      <c r="A31" s="24" t="s">
        <v>100</v>
      </c>
    </row>
    <row r="32" customFormat="false" ht="30" hidden="false" customHeight="true" outlineLevel="0" collapsed="false">
      <c r="A32" s="4" t="s">
        <v>101</v>
      </c>
      <c r="B32" s="4" t="s">
        <v>102</v>
      </c>
      <c r="C32" s="4" t="s">
        <v>103</v>
      </c>
      <c r="D32" s="4" t="s">
        <v>104</v>
      </c>
      <c r="E32" s="4" t="s">
        <v>105</v>
      </c>
    </row>
    <row r="33" customFormat="false" ht="15" hidden="false" customHeight="false" outlineLevel="0" collapsed="false">
      <c r="A33" s="25" t="n">
        <v>0.3</v>
      </c>
      <c r="B33" s="32" t="n">
        <f aca="false">1-$A33</f>
        <v>0.7</v>
      </c>
      <c r="C33" s="33" t="n">
        <f aca="false">IF(B33&lt;=0,"",IFERROR($B$19/B33,""))</f>
        <v>31664.2857142857</v>
      </c>
      <c r="D33" s="33" t="n">
        <f aca="false">IF($B$8=0,"",IFERROR(C33/$B$8,""))</f>
        <v>1130.86734693878</v>
      </c>
      <c r="E33" s="34" t="n">
        <f aca="false">IF($B$6=0,"",IFERROR(ROUND(D33/$B$6,0),""))</f>
        <v>40</v>
      </c>
    </row>
    <row r="34" customFormat="false" ht="15" hidden="false" customHeight="false" outlineLevel="0" collapsed="false">
      <c r="A34" s="25" t="n">
        <v>0.35</v>
      </c>
      <c r="B34" s="32" t="n">
        <f aca="false">1-$A34</f>
        <v>0.65</v>
      </c>
      <c r="C34" s="33" t="n">
        <f aca="false">IF(B34&lt;=0,"",IFERROR($B$19/B34,""))</f>
        <v>34100</v>
      </c>
      <c r="D34" s="33" t="n">
        <f aca="false">IF($B$8=0,"",IFERROR(C34/$B$8,""))</f>
        <v>1217.85714285714</v>
      </c>
      <c r="E34" s="34" t="n">
        <f aca="false">IF($B$6=0,"",IFERROR(ROUND(D34/$B$6,0),""))</f>
        <v>43</v>
      </c>
    </row>
    <row r="35" customFormat="false" ht="15" hidden="false" customHeight="false" outlineLevel="0" collapsed="false">
      <c r="A35" s="25" t="n">
        <v>0.4</v>
      </c>
      <c r="B35" s="32" t="n">
        <f aca="false">1-$A35</f>
        <v>0.6</v>
      </c>
      <c r="C35" s="33" t="n">
        <f aca="false">IF(B35&lt;=0,"",IFERROR($B$19/B35,""))</f>
        <v>36941.6666666667</v>
      </c>
      <c r="D35" s="33" t="n">
        <f aca="false">IF($B$8=0,"",IFERROR(C35/$B$8,""))</f>
        <v>1319.34523809524</v>
      </c>
      <c r="E35" s="34" t="n">
        <f aca="false">IF($B$6=0,"",IFERROR(ROUND(D35/$B$6,0),""))</f>
        <v>46</v>
      </c>
    </row>
    <row r="36" customFormat="false" ht="15" hidden="false" customHeight="false" outlineLevel="0" collapsed="false">
      <c r="A36" s="25" t="n">
        <v>0.45</v>
      </c>
      <c r="B36" s="32" t="n">
        <f aca="false">1-$A36</f>
        <v>0.55</v>
      </c>
      <c r="C36" s="33" t="n">
        <f aca="false">IF(B36&lt;=0,"",IFERROR($B$19/B36,""))</f>
        <v>40300</v>
      </c>
      <c r="D36" s="33" t="n">
        <f aca="false">IF($B$8=0,"",IFERROR(C36/$B$8,""))</f>
        <v>1439.28571428571</v>
      </c>
      <c r="E36" s="34" t="n">
        <f aca="false">IF($B$6=0,"",IFERROR(ROUND(D36/$B$6,0),""))</f>
        <v>51</v>
      </c>
    </row>
    <row r="38" customFormat="false" ht="15" hidden="false" customHeight="false" outlineLevel="0" collapsed="false">
      <c r="A38" s="16" t="s">
        <v>49</v>
      </c>
    </row>
    <row r="39" customFormat="false" ht="25.5" hidden="false" customHeight="true" outlineLevel="0" collapsed="false">
      <c r="A39" s="21" t="s">
        <v>106</v>
      </c>
      <c r="B39" s="21"/>
      <c r="C39" s="21"/>
      <c r="D39" s="21"/>
      <c r="E39" s="21"/>
    </row>
    <row r="40" customFormat="false" ht="25.5" hidden="false" customHeight="true" outlineLevel="0" collapsed="false">
      <c r="A40" s="21" t="s">
        <v>107</v>
      </c>
      <c r="B40" s="21"/>
      <c r="C40" s="21"/>
      <c r="D40" s="21"/>
      <c r="E40" s="21"/>
    </row>
    <row r="41" customFormat="false" ht="25.5" hidden="false" customHeight="true" outlineLevel="0" collapsed="false">
      <c r="A41" s="21" t="s">
        <v>108</v>
      </c>
      <c r="B41" s="21"/>
      <c r="C41" s="21"/>
      <c r="D41" s="21"/>
      <c r="E41" s="21"/>
    </row>
    <row r="42" customFormat="false" ht="25.5" hidden="false" customHeight="true" outlineLevel="0" collapsed="false">
      <c r="A42" s="21" t="s">
        <v>109</v>
      </c>
      <c r="B42" s="21"/>
      <c r="C42" s="21"/>
      <c r="D42" s="21"/>
      <c r="E42" s="21"/>
    </row>
    <row r="43" customFormat="false" ht="25.5" hidden="false" customHeight="true" outlineLevel="0" collapsed="false">
      <c r="A43" s="21" t="s">
        <v>110</v>
      </c>
      <c r="B43" s="21"/>
      <c r="C43" s="21"/>
      <c r="D43" s="21"/>
      <c r="E43" s="21"/>
    </row>
    <row r="44" customFormat="false" ht="25.5" hidden="false" customHeight="true" outlineLevel="0" collapsed="false">
      <c r="A44" s="21" t="s">
        <v>111</v>
      </c>
      <c r="B44" s="21"/>
      <c r="C44" s="21"/>
      <c r="D44" s="21"/>
      <c r="E44" s="21"/>
    </row>
  </sheetData>
  <mergeCells count="21">
    <mergeCell ref="C11:E11"/>
    <mergeCell ref="C12:E12"/>
    <mergeCell ref="C13:E13"/>
    <mergeCell ref="C14:E14"/>
    <mergeCell ref="C15:E15"/>
    <mergeCell ref="C16:E16"/>
    <mergeCell ref="C17:E17"/>
    <mergeCell ref="C18:E18"/>
    <mergeCell ref="C22:E22"/>
    <mergeCell ref="C23:E23"/>
    <mergeCell ref="C24:E24"/>
    <mergeCell ref="C25:E25"/>
    <mergeCell ref="C26:E26"/>
    <mergeCell ref="C27:E27"/>
    <mergeCell ref="C28:E28"/>
    <mergeCell ref="A39:E39"/>
    <mergeCell ref="A40:E40"/>
    <mergeCell ref="A41:E41"/>
    <mergeCell ref="A42:E42"/>
    <mergeCell ref="A43:E43"/>
    <mergeCell ref="A44:E4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18"/>
  </cols>
  <sheetData>
    <row r="1" customFormat="false" ht="19.7" hidden="false" customHeight="false" outlineLevel="0" collapsed="false">
      <c r="A1" s="1" t="s">
        <v>112</v>
      </c>
    </row>
    <row r="2" customFormat="false" ht="15" hidden="false" customHeight="false" outlineLevel="0" collapsed="false">
      <c r="A2" s="2" t="s">
        <v>113</v>
      </c>
    </row>
    <row r="4" customFormat="false" ht="15" hidden="false" customHeight="false" outlineLevel="0" collapsed="false">
      <c r="A4" s="35"/>
    </row>
    <row r="5" customFormat="false" ht="15" hidden="false" customHeight="false" outlineLevel="0" collapsed="false">
      <c r="A5" s="36" t="s">
        <v>114</v>
      </c>
    </row>
    <row r="6" customFormat="false" ht="60" hidden="false" customHeight="true" outlineLevel="0" collapsed="false">
      <c r="A6" s="35" t="s">
        <v>115</v>
      </c>
    </row>
    <row r="7" customFormat="false" ht="15" hidden="false" customHeight="false" outlineLevel="0" collapsed="false">
      <c r="A7" s="35"/>
    </row>
    <row r="8" customFormat="false" ht="45" hidden="false" customHeight="true" outlineLevel="0" collapsed="false">
      <c r="A8" s="35" t="s">
        <v>116</v>
      </c>
    </row>
    <row r="9" customFormat="false" ht="15" hidden="false" customHeight="false" outlineLevel="0" collapsed="false">
      <c r="A9" s="35"/>
    </row>
    <row r="10" customFormat="false" ht="15" hidden="false" customHeight="false" outlineLevel="0" collapsed="false">
      <c r="A10" s="37" t="s">
        <v>117</v>
      </c>
    </row>
    <row r="11" customFormat="false" ht="30" hidden="false" customHeight="true" outlineLevel="0" collapsed="false">
      <c r="A11" s="35" t="s">
        <v>118</v>
      </c>
    </row>
    <row r="12" customFormat="false" ht="15" hidden="false" customHeight="false" outlineLevel="0" collapsed="false">
      <c r="A12" s="35"/>
    </row>
    <row r="13" customFormat="false" ht="15" hidden="false" customHeight="false" outlineLevel="0" collapsed="false">
      <c r="A13" s="37" t="s">
        <v>119</v>
      </c>
    </row>
    <row r="14" customFormat="false" ht="60" hidden="false" customHeight="true" outlineLevel="0" collapsed="false">
      <c r="A14" s="35" t="s">
        <v>120</v>
      </c>
    </row>
    <row r="15" customFormat="false" ht="15" hidden="false" customHeight="false" outlineLevel="0" collapsed="false">
      <c r="A15" s="35"/>
    </row>
    <row r="16" customFormat="false" ht="15" hidden="false" customHeight="false" outlineLevel="0" collapsed="false">
      <c r="A16" s="36" t="s">
        <v>121</v>
      </c>
    </row>
    <row r="17" customFormat="false" ht="15" hidden="false" customHeight="false" outlineLevel="0" collapsed="false">
      <c r="A17" s="35" t="s">
        <v>122</v>
      </c>
    </row>
    <row r="18" customFormat="false" ht="15" hidden="false" customHeight="false" outlineLevel="0" collapsed="false">
      <c r="A18" s="35"/>
    </row>
    <row r="19" customFormat="false" ht="15" hidden="false" customHeight="false" outlineLevel="0" collapsed="false">
      <c r="A19" s="37" t="s">
        <v>123</v>
      </c>
    </row>
    <row r="20" customFormat="false" ht="60" hidden="false" customHeight="true" outlineLevel="0" collapsed="false">
      <c r="A20" s="35" t="s">
        <v>124</v>
      </c>
    </row>
    <row r="21" customFormat="false" ht="15" hidden="false" customHeight="false" outlineLevel="0" collapsed="false">
      <c r="A21" s="35"/>
    </row>
    <row r="22" customFormat="false" ht="15" hidden="false" customHeight="false" outlineLevel="0" collapsed="false">
      <c r="A22" s="37" t="s">
        <v>125</v>
      </c>
    </row>
    <row r="23" customFormat="false" ht="45" hidden="false" customHeight="true" outlineLevel="0" collapsed="false">
      <c r="A23" s="35" t="s">
        <v>126</v>
      </c>
    </row>
    <row r="24" customFormat="false" ht="15" hidden="false" customHeight="false" outlineLevel="0" collapsed="false">
      <c r="A24" s="35"/>
    </row>
    <row r="25" customFormat="false" ht="60" hidden="false" customHeight="true" outlineLevel="0" collapsed="false">
      <c r="A25" s="35" t="s">
        <v>127</v>
      </c>
    </row>
    <row r="26" customFormat="false" ht="15" hidden="false" customHeight="false" outlineLevel="0" collapsed="false">
      <c r="A26" s="35"/>
    </row>
    <row r="27" customFormat="false" ht="15" hidden="false" customHeight="false" outlineLevel="0" collapsed="false">
      <c r="A27" s="37" t="s">
        <v>128</v>
      </c>
    </row>
    <row r="28" customFormat="false" ht="90" hidden="false" customHeight="true" outlineLevel="0" collapsed="false">
      <c r="A28" s="35" t="s">
        <v>129</v>
      </c>
    </row>
    <row r="29" customFormat="false" ht="15" hidden="false" customHeight="false" outlineLevel="0" collapsed="false">
      <c r="A29" s="35"/>
    </row>
    <row r="30" customFormat="false" ht="15" hidden="false" customHeight="false" outlineLevel="0" collapsed="false">
      <c r="A30" s="36" t="s">
        <v>130</v>
      </c>
    </row>
    <row r="31" customFormat="false" ht="60" hidden="false" customHeight="true" outlineLevel="0" collapsed="false">
      <c r="A31" s="35" t="s">
        <v>131</v>
      </c>
    </row>
    <row r="32" customFormat="false" ht="15" hidden="false" customHeight="false" outlineLevel="0" collapsed="false">
      <c r="A32" s="35"/>
    </row>
    <row r="33" customFormat="false" ht="45" hidden="false" customHeight="true" outlineLevel="0" collapsed="false">
      <c r="A33" s="35" t="s">
        <v>132</v>
      </c>
    </row>
    <row r="34" customFormat="false" ht="15" hidden="false" customHeight="false" outlineLevel="0" collapsed="false">
      <c r="A34" s="35"/>
    </row>
    <row r="35" customFormat="false" ht="15" hidden="false" customHeight="false" outlineLevel="0" collapsed="false">
      <c r="A35" s="36" t="s">
        <v>133</v>
      </c>
    </row>
    <row r="36" customFormat="false" ht="45" hidden="false" customHeight="true" outlineLevel="0" collapsed="false">
      <c r="A36" s="35" t="s">
        <v>134</v>
      </c>
    </row>
    <row r="37" customFormat="false" ht="15" hidden="false" customHeight="false" outlineLevel="0" collapsed="false">
      <c r="A37" s="35"/>
    </row>
    <row r="38" customFormat="false" ht="15" hidden="false" customHeight="false" outlineLevel="0" collapsed="false">
      <c r="A38" s="35" t="s">
        <v>135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2026-08-15T14:46:48Z</dcterms:created>
  <dc:creator>openpyxl</dc:creator>
  <dc:description/>
  <dc:language>en-US</dc:language>
  <cp:lastModifiedBy/>
  <dcterms:modified xsi:type="dcterms:W3CDTF">2026-08-15T14:46:48Z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