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nnel Compare" sheetId="1" state="visible" r:id="rId3"/>
    <sheet name="Break-Even Shift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<sst xmlns="http://schemas.openxmlformats.org/spreadsheetml/2006/main" count="137" uniqueCount="128">
  <si>
    <t xml:space="preserve">Delivery vs Direct Profit Calculator</t>
  </si>
  <si>
    <t xml:space="preserve">What one order is actually worth to you on a marketplace, on your own delivery, and on pickup — after every channel cost.</t>
  </si>
  <si>
    <t xml:space="preserve">LEGEND — EDIT ONLY THESE: YELLOW fill = the assumptions you should check first (order value, volume, commission, processing, courier, packaging, food cost).  BLACK text = formula, do not overwrite.  GREEN text on other tabs = pulled from this tab.</t>
  </si>
  <si>
    <t xml:space="preserve">Fill one column at a time. Leave a cost at 0 if that channel does not incur it (marketplaces normally bundle card processing and the courier into their commission).</t>
  </si>
  <si>
    <t xml:space="preserve">EXAMPLE SCENARIO (example): a casual full-service restaurant doing roughly 1,000 off-premise orders a month. Overwrite every yellow cell with your own numbers.</t>
  </si>
  <si>
    <t xml:space="preserve">Line item</t>
  </si>
  <si>
    <t xml:space="preserve">How it is calculated</t>
  </si>
  <si>
    <t xml:space="preserve">Marketplace delivery</t>
  </si>
  <si>
    <t xml:space="preserve">Direct delivery (own storefront + courier)</t>
  </si>
  <si>
    <t xml:space="preserve">Direct pickup</t>
  </si>
  <si>
    <t xml:space="preserve">Average order value ($)</t>
  </si>
  <si>
    <t xml:space="preserve">Your own figure, per channel. Pickup baskets are usually smaller.</t>
  </si>
  <si>
    <t xml:space="preserve">Orders per month</t>
  </si>
  <si>
    <t xml:space="preserve">Count from your POS or the marketplace dashboard.</t>
  </si>
  <si>
    <t xml:space="preserve">Gross revenue ($)</t>
  </si>
  <si>
    <t xml:space="preserve">Calc: average order value x orders per month</t>
  </si>
  <si>
    <t xml:space="preserve">Marketplace commission %</t>
  </si>
  <si>
    <t xml:space="preserve">The marketplace's cut. Zero on your own channels.</t>
  </si>
  <si>
    <t xml:space="preserve">Commission ($)</t>
  </si>
  <si>
    <t xml:space="preserve">Calc: gross revenue x commission %</t>
  </si>
  <si>
    <t xml:space="preserve">Payment processing %</t>
  </si>
  <si>
    <t xml:space="preserve">Card rate, e.g. 2.9%. Usually 0 on a marketplace — their commission already covers it.</t>
  </si>
  <si>
    <t xml:space="preserve">Payment processing fee per order ($)</t>
  </si>
  <si>
    <t xml:space="preserve">The fixed piece, e.g. $0.30 per transaction.</t>
  </si>
  <si>
    <t xml:space="preserve">Payment processing ($)</t>
  </si>
  <si>
    <t xml:space="preserve">Calc: gross revenue x processing % + orders x per-order fee</t>
  </si>
  <si>
    <t xml:space="preserve">Courier / delivery cost per order ($)</t>
  </si>
  <si>
    <t xml:space="preserve">What you pay a third-party courier or your own driver, per drop.</t>
  </si>
  <si>
    <t xml:space="preserve">Courier / delivery ($)</t>
  </si>
  <si>
    <t xml:space="preserve">Calc: orders x courier cost per order</t>
  </si>
  <si>
    <t xml:space="preserve">Packaging cost per order ($)</t>
  </si>
  <si>
    <t xml:space="preserve">Containers, bag, cutlery, label. Pickup is usually a little cheaper.</t>
  </si>
  <si>
    <t xml:space="preserve">Packaging ($)</t>
  </si>
  <si>
    <t xml:space="preserve">Calc: orders x packaging cost per order</t>
  </si>
  <si>
    <t xml:space="preserve">Food cost %</t>
  </si>
  <si>
    <t xml:space="preserve">Cost of goods as a share of menu price on this channel.</t>
  </si>
  <si>
    <t xml:space="preserve">Food cost ($)</t>
  </si>
  <si>
    <t xml:space="preserve">Calc: gross revenue x food cost %</t>
  </si>
  <si>
    <t xml:space="preserve">Total channel + food costs ($)</t>
  </si>
  <si>
    <t xml:space="preserve">Calc: commission + processing + courier + packaging + food</t>
  </si>
  <si>
    <t xml:space="preserve">Contribution after channel costs ($)</t>
  </si>
  <si>
    <t xml:space="preserve">Calc: gross revenue - total costs above. Before rent, labour and overhead.</t>
  </si>
  <si>
    <t xml:space="preserve">Contribution margin (% of gross)</t>
  </si>
  <si>
    <t xml:space="preserve">Calc: contribution / gross revenue</t>
  </si>
  <si>
    <t xml:space="preserve">Profit per order ($)</t>
  </si>
  <si>
    <t xml:space="preserve">Calc: contribution / orders per month</t>
  </si>
  <si>
    <t xml:space="preserve">DIFFERENCE VS MARKETPLACE</t>
  </si>
  <si>
    <t xml:space="preserve">Profit per order uplift vs marketplace ($)</t>
  </si>
  <si>
    <t xml:space="preserve">Calc: this channel's profit per order - marketplace profit per order</t>
  </si>
  <si>
    <t xml:space="preserve">(baseline)</t>
  </si>
  <si>
    <t xml:space="preserve">Profit per order uplift vs marketplace (%)</t>
  </si>
  <si>
    <t xml:space="preserve">Calc: uplift / marketplace profit per order</t>
  </si>
  <si>
    <t xml:space="preserve">Monthly uplift if ALL marketplace orders moved here ($)</t>
  </si>
  <si>
    <t xml:space="preserve">Calc: uplift per order x marketplace orders per month (cell C8). A ceiling, not a forecast.</t>
  </si>
  <si>
    <t xml:space="preserve">Monthly contribution vs marketplace, at today's volumes ($)</t>
  </si>
  <si>
    <t xml:space="preserve">Calc: this channel's contribution - marketplace contribution. Different volumes, so read it as scale, not efficiency.</t>
  </si>
  <si>
    <t xml:space="preserve">NOTES &amp; BENCHMARKS</t>
  </si>
  <si>
    <t xml:space="preserve">Marketplace commissions on full delivery are commonly quoted in the 25-30% band; lower tiers (marketing-only or self-delivery) cost less and deliver less.</t>
  </si>
  <si>
    <t xml:space="preserve">Card processing is usually quoted as a percentage plus a fixed per-transaction fee - both are modelled above, so enter both.</t>
  </si>
  <si>
    <t xml:space="preserve">Contribution here is BEFORE rent, salaried labour and overhead. It is the right number for comparing channels, not for judging the business.</t>
  </si>
  <si>
    <t xml:space="preserve">A channel can have a lower margin percentage and still be worth keeping if it brings volume you would not otherwise get. Read the per-order and the monthly rows together.</t>
  </si>
  <si>
    <t xml:space="preserve">Full framing, including what a marketplace actually buys you, is on the Notes tab.</t>
  </si>
  <si>
    <t xml:space="preserve">This is a free planning tool, not financial, tax, accounting or legal advice. Figures are examples only — replace them with your own numbers and confirm results with your accountant.</t>
  </si>
  <si>
    <t xml:space="preserve">Break-Even Shift</t>
  </si>
  <si>
    <t xml:space="preserve">How many marketplace orders you would have to convert to your own channels to add a target amount of monthly profit.</t>
  </si>
  <si>
    <t xml:space="preserve">LEGEND — EDIT ONLY THESE: YELLOW fill = your target and the commission rates you want to test.  GREEN text = pulled from the 'Channel Compare' tab.  BLACK text = formula, do not overwrite.</t>
  </si>
  <si>
    <t xml:space="preserve">Change nothing else here — every other number follows from the Channel Compare tab.</t>
  </si>
  <si>
    <t xml:space="preserve">YOUR TARGET</t>
  </si>
  <si>
    <t xml:space="preserve">Target extra monthly profit ($)</t>
  </si>
  <si>
    <t xml:space="preserve">(example) — the monthly gain you are trying to create by shifting orders.</t>
  </si>
  <si>
    <t xml:space="preserve">Marketplace profit per order ($) — baseline</t>
  </si>
  <si>
    <t xml:space="preserve">Pulled from the Channel Compare tab.</t>
  </si>
  <si>
    <t xml:space="preserve">ORDERS TO CONVERT</t>
  </si>
  <si>
    <t xml:space="preserve">Convert marketplace orders to...</t>
  </si>
  <si>
    <t xml:space="preserve">Uplift vs marketplace ($ / order)</t>
  </si>
  <si>
    <t xml:space="preserve">Orders to convert per month</t>
  </si>
  <si>
    <t xml:space="preserve">Orders per day (30.4-day month)</t>
  </si>
  <si>
    <t xml:space="preserve">Round the order counts UP to whole orders when you plan — a partial order does not exist. A blank means that channel is not more profitable per order than the marketplace at your current inputs.</t>
  </si>
  <si>
    <t xml:space="preserve">SENSITIVITY — WHAT IF THE MARKETPLACE COMMISSION CHANGES?</t>
  </si>
  <si>
    <t xml:space="preserve">Marketplace commission rate</t>
  </si>
  <si>
    <t xml:space="preserve">Marketplace profit per order at this rate ($)</t>
  </si>
  <si>
    <t xml:space="preserve">Direct delivery profit per order ($) — unchanged</t>
  </si>
  <si>
    <t xml:space="preserve">Direct pickup profit per order ($) — unchanged</t>
  </si>
  <si>
    <t xml:space="preserve">Uplift: direct delivery vs marketplace ($ / order)</t>
  </si>
  <si>
    <t xml:space="preserve">Uplift: direct pickup vs marketplace ($ / order)</t>
  </si>
  <si>
    <t xml:space="preserve">Orders to convert to DIRECT DELIVERY to hit target</t>
  </si>
  <si>
    <t xml:space="preserve">Orders to convert to DIRECT PICKUP to hit target</t>
  </si>
  <si>
    <t xml:space="preserve">The sensitivity row rebuilds the marketplace order from your Channel Compare inputs at each commission rate; your own channels do not change, because their cost stack does not depend on the marketplace.</t>
  </si>
  <si>
    <t xml:space="preserve">The higher the commission, the fewer orders you have to convert to reach the same dollar target — the gap does the work for you.</t>
  </si>
  <si>
    <t xml:space="preserve">Converting orders is not free: your own channel needs promotion, packaging inserts, QR codes on receipts and a storefront guests can actually find.</t>
  </si>
  <si>
    <t xml:space="preserve">Guests convert for a reason. Order-again offers, loyalty and pickup discounts are the usual levers, and each one lowers your uplift per order — remodel it here before you launch one.</t>
  </si>
  <si>
    <t xml:space="preserve">Treat the 'ALL marketplace orders moved here' line on the Channel Compare tab as a ceiling. Nobody converts a whole channel.</t>
  </si>
  <si>
    <t xml:space="preserve">How to read this calculator</t>
  </si>
  <si>
    <t xml:space="preserve">Mechanics, not marketing. Every claim below is about how the money moves, not about what any market is doing.</t>
  </si>
  <si>
    <t xml:space="preserve">LEGEND: this tab is reference text only — nothing here feeds a formula.</t>
  </si>
  <si>
    <t xml:space="preserve">WHAT A MARKETPLACE ACTUALLY SELLS YOU</t>
  </si>
  <si>
    <t xml:space="preserve">A delivery marketplace sells reach: a guest who was never going to find you, a search result you did not have to buy, a courier</t>
  </si>
  <si>
    <t xml:space="preserve">fleet you do not have to hire, insure or dispatch, and a support line you do not have to staff at 10pm on a Friday.</t>
  </si>
  <si>
    <t xml:space="preserve">That is a real product, and the commission is its price. The honest framing is not 'marketplaces are bad' — it is that you are</t>
  </si>
  <si>
    <t xml:space="preserve">renting demand, at a rate set by someone else, on terms that can change. This calculator exists so you know the rate you are</t>
  </si>
  <si>
    <t xml:space="preserve">paying per order, in dollars, rather than as a percentage on a statement.</t>
  </si>
  <si>
    <t xml:space="preserve">WHAT DIRECT ORDERING KEEPS</t>
  </si>
  <si>
    <t xml:space="preserve">1. Margin. No commission line. You still pay card processing, and if you deliver, you still pay a courier — those costs do not</t>
  </si>
  <si>
    <t xml:space="preserve">     disappear, and the calculator makes you enter them.</t>
  </si>
  <si>
    <t xml:space="preserve">2. The guest relationship. On a marketplace, the guest is the marketplace's customer. Direct ordering gives you the email, the</t>
  </si>
  <si>
    <t xml:space="preserve">     order history and the ability to bring that guest back without paying for the introduction twice.</t>
  </si>
  <si>
    <t xml:space="preserve">3. Control of the experience. Your menu, your prices, your upsells, your refund policy, your promises about timing.</t>
  </si>
  <si>
    <t xml:space="preserve">4. Pricing freedom. Many operators price up on marketplaces to absorb commission. Direct channels let you decide whether to</t>
  </si>
  <si>
    <t xml:space="preserve">     keep that margin or pass it back to the guest as a reason to order direct.</t>
  </si>
  <si>
    <t xml:space="preserve">WHAT DIRECT ORDERING STILL COSTS — do not skip these</t>
  </si>
  <si>
    <t xml:space="preserve">  - Card processing. A percentage plus a fixed fee per transaction, on every order, forever. Enter both.</t>
  </si>
  <si>
    <t xml:space="preserve">  - Courier, if you deliver. Third-party per-drop fees, or your own drivers, vehicles, insurance and idle time.</t>
  </si>
  <si>
    <t xml:space="preserve">  - Packaging. Same containers, same bag, same label.</t>
  </si>
  <si>
    <t xml:space="preserve">  - Demand. This is the big one. A marketplace hands you orders; your own storefront does not. Converting guests takes</t>
  </si>
  <si>
    <t xml:space="preserve">     receipt inserts, QR codes, table tents, signage, email, social and usually an incentive — and the incentive comes</t>
  </si>
  <si>
    <t xml:space="preserve">     straight out of the uplift you just calculated.</t>
  </si>
  <si>
    <t xml:space="preserve">  - Support. Late order, missing item, wrong address — on direct, that is your phone ringing.</t>
  </si>
  <si>
    <t xml:space="preserve">HOW TO USE THE THREE CHANNELS TOGETHER</t>
  </si>
  <si>
    <t xml:space="preserve">Most operators run all three. The useful question is not 'which channel wins' but 'what is each order worth, and what am I</t>
  </si>
  <si>
    <t xml:space="preserve">willing to spend to move one from the expensive column to the cheap one?'</t>
  </si>
  <si>
    <t xml:space="preserve">The Break-Even Shift tab answers exactly that: at your own numbers, how many converted orders per month add the profit you</t>
  </si>
  <si>
    <t xml:space="preserve">are targeting. If the answer is 40 orders a month, a $2 pickup incentive is probably worth it. If the answer is 900, the</t>
  </si>
  <si>
    <t xml:space="preserve">constraint is demand, not commission, and no amount of channel shifting will fix it.</t>
  </si>
  <si>
    <t xml:space="preserve">ABOUT NOVARYQ</t>
  </si>
  <si>
    <t xml:space="preserve">Novaryq is a restaurant point-of-sale and payments platform. Its online-ordering storefront is commission-free — there is no</t>
  </si>
  <si>
    <t xml:space="preserve">per-order cut on direct orders. You still pay card processing on every transaction, and you still pay courier costs if you</t>
  </si>
  <si>
    <t xml:space="preserve">deliver, which is why both are separate input lines above rather than buried in a headline rate.</t>
  </si>
  <si>
    <t xml:space="preserve">This spreadsheet is free and self-contained. It works with any POS, any marketplace and any processor.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</si>
</sst>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#,##0"/>
    <numFmt numFmtId="167" formatCode="0.0%"/>
    <numFmt numFmtId="168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>
        <color rgb="FF404040"/>
      </top>
      <bottom style="thin">
        <color rgb="FF40404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42"/>
    <col collapsed="false" customWidth="true" hidden="false" outlineLevel="0" max="5" min="3" style="0" width="20"/>
  </cols>
  <sheetData>
    <row r="1" customFormat="false" ht="19.7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1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4" t="s">
        <v>2</v>
      </c>
      <c r="B3" s="2"/>
      <c r="C3" s="2"/>
      <c r="D3" s="2"/>
      <c r="E3" s="2"/>
      <c r="F3" s="2"/>
    </row>
    <row r="4" customFormat="false" ht="15" hidden="false" customHeight="false" outlineLevel="0" collapsed="false">
      <c r="A4" s="4" t="s">
        <v>3</v>
      </c>
      <c r="B4" s="2"/>
      <c r="C4" s="2"/>
      <c r="D4" s="2"/>
      <c r="E4" s="2"/>
      <c r="F4" s="2"/>
    </row>
    <row r="5" customFormat="false" ht="15" hidden="false" customHeight="false" outlineLevel="0" collapsed="false">
      <c r="A5" s="5" t="s">
        <v>4</v>
      </c>
      <c r="B5" s="2"/>
      <c r="C5" s="2"/>
      <c r="D5" s="2"/>
      <c r="E5" s="2"/>
      <c r="F5" s="2"/>
    </row>
    <row r="6" customFormat="false" ht="42" hidden="false" customHeight="tru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2"/>
    </row>
    <row r="7" customFormat="false" ht="22.35" hidden="false" customHeight="false" outlineLevel="0" collapsed="false">
      <c r="A7" s="7" t="s">
        <v>10</v>
      </c>
      <c r="B7" s="8" t="s">
        <v>11</v>
      </c>
      <c r="C7" s="9" t="n">
        <v>34</v>
      </c>
      <c r="D7" s="9" t="n">
        <v>38</v>
      </c>
      <c r="E7" s="9" t="n">
        <v>30</v>
      </c>
      <c r="F7" s="2"/>
    </row>
    <row r="8" customFormat="false" ht="15" hidden="false" customHeight="false" outlineLevel="0" collapsed="false">
      <c r="A8" s="7" t="s">
        <v>12</v>
      </c>
      <c r="B8" s="8" t="s">
        <v>13</v>
      </c>
      <c r="C8" s="10" t="n">
        <v>620</v>
      </c>
      <c r="D8" s="10" t="n">
        <v>180</v>
      </c>
      <c r="E8" s="10" t="n">
        <v>240</v>
      </c>
      <c r="F8" s="2"/>
    </row>
    <row r="9" customFormat="false" ht="15" hidden="false" customHeight="false" outlineLevel="0" collapsed="false">
      <c r="A9" s="11" t="s">
        <v>14</v>
      </c>
      <c r="B9" s="8" t="s">
        <v>15</v>
      </c>
      <c r="C9" s="12" t="n">
        <f aca="false">C7*C8</f>
        <v>21080</v>
      </c>
      <c r="D9" s="12" t="n">
        <f aca="false">D7*D8</f>
        <v>6840</v>
      </c>
      <c r="E9" s="12" t="n">
        <f aca="false">E7*E8</f>
        <v>7200</v>
      </c>
      <c r="F9" s="2"/>
    </row>
    <row r="10" customFormat="false" ht="15" hidden="false" customHeight="false" outlineLevel="0" collapsed="false">
      <c r="A10" s="7" t="s">
        <v>16</v>
      </c>
      <c r="B10" s="8" t="s">
        <v>17</v>
      </c>
      <c r="C10" s="13" t="n">
        <v>0.27</v>
      </c>
      <c r="D10" s="13" t="n">
        <v>0</v>
      </c>
      <c r="E10" s="13" t="n">
        <v>0</v>
      </c>
      <c r="F10" s="2"/>
    </row>
    <row r="11" customFormat="false" ht="15" hidden="false" customHeight="false" outlineLevel="0" collapsed="false">
      <c r="A11" s="7" t="s">
        <v>18</v>
      </c>
      <c r="B11" s="8" t="s">
        <v>19</v>
      </c>
      <c r="C11" s="14" t="n">
        <f aca="false">ROUND(C9*C10,2)</f>
        <v>5691.6</v>
      </c>
      <c r="D11" s="14" t="n">
        <f aca="false">ROUND(D9*D10,2)</f>
        <v>0</v>
      </c>
      <c r="E11" s="14" t="n">
        <f aca="false">ROUND(E9*E10,2)</f>
        <v>0</v>
      </c>
      <c r="F11" s="2"/>
    </row>
    <row r="12" customFormat="false" ht="22.35" hidden="false" customHeight="false" outlineLevel="0" collapsed="false">
      <c r="A12" s="7" t="s">
        <v>20</v>
      </c>
      <c r="B12" s="8" t="s">
        <v>21</v>
      </c>
      <c r="C12" s="13" t="n">
        <v>0</v>
      </c>
      <c r="D12" s="13" t="n">
        <v>0.029</v>
      </c>
      <c r="E12" s="13" t="n">
        <v>0.029</v>
      </c>
      <c r="F12" s="2"/>
    </row>
    <row r="13" customFormat="false" ht="15" hidden="false" customHeight="false" outlineLevel="0" collapsed="false">
      <c r="A13" s="7" t="s">
        <v>22</v>
      </c>
      <c r="B13" s="8" t="s">
        <v>23</v>
      </c>
      <c r="C13" s="9" t="n">
        <v>0</v>
      </c>
      <c r="D13" s="9" t="n">
        <v>0.3</v>
      </c>
      <c r="E13" s="9" t="n">
        <v>0.3</v>
      </c>
      <c r="F13" s="2"/>
    </row>
    <row r="14" customFormat="false" ht="22.35" hidden="false" customHeight="false" outlineLevel="0" collapsed="false">
      <c r="A14" s="7" t="s">
        <v>24</v>
      </c>
      <c r="B14" s="8" t="s">
        <v>25</v>
      </c>
      <c r="C14" s="14" t="n">
        <f aca="false">ROUND(C9*C12+C8*C13,2)</f>
        <v>0</v>
      </c>
      <c r="D14" s="14" t="n">
        <f aca="false">ROUND(D9*D12+D8*D13,2)</f>
        <v>252.36</v>
      </c>
      <c r="E14" s="14" t="n">
        <f aca="false">ROUND(E9*E12+E8*E13,2)</f>
        <v>280.8</v>
      </c>
      <c r="F14" s="2"/>
    </row>
    <row r="15" customFormat="false" ht="22.35" hidden="false" customHeight="false" outlineLevel="0" collapsed="false">
      <c r="A15" s="7" t="s">
        <v>26</v>
      </c>
      <c r="B15" s="8" t="s">
        <v>27</v>
      </c>
      <c r="C15" s="9" t="n">
        <v>0</v>
      </c>
      <c r="D15" s="9" t="n">
        <v>7.5</v>
      </c>
      <c r="E15" s="9" t="n">
        <v>0</v>
      </c>
      <c r="F15" s="2"/>
    </row>
    <row r="16" customFormat="false" ht="15" hidden="false" customHeight="false" outlineLevel="0" collapsed="false">
      <c r="A16" s="7" t="s">
        <v>28</v>
      </c>
      <c r="B16" s="8" t="s">
        <v>29</v>
      </c>
      <c r="C16" s="14" t="n">
        <f aca="false">ROUND(C8*C15,2)</f>
        <v>0</v>
      </c>
      <c r="D16" s="14" t="n">
        <f aca="false">ROUND(D8*D15,2)</f>
        <v>1350</v>
      </c>
      <c r="E16" s="14" t="n">
        <f aca="false">ROUND(E8*E15,2)</f>
        <v>0</v>
      </c>
      <c r="F16" s="2"/>
    </row>
    <row r="17" customFormat="false" ht="22.35" hidden="false" customHeight="false" outlineLevel="0" collapsed="false">
      <c r="A17" s="7" t="s">
        <v>30</v>
      </c>
      <c r="B17" s="8" t="s">
        <v>31</v>
      </c>
      <c r="C17" s="9" t="n">
        <v>0.85</v>
      </c>
      <c r="D17" s="9" t="n">
        <v>0.85</v>
      </c>
      <c r="E17" s="9" t="n">
        <v>0.55</v>
      </c>
      <c r="F17" s="2"/>
    </row>
    <row r="18" customFormat="false" ht="15" hidden="false" customHeight="false" outlineLevel="0" collapsed="false">
      <c r="A18" s="7" t="s">
        <v>32</v>
      </c>
      <c r="B18" s="8" t="s">
        <v>33</v>
      </c>
      <c r="C18" s="14" t="n">
        <f aca="false">ROUND(C8*C17,2)</f>
        <v>527</v>
      </c>
      <c r="D18" s="14" t="n">
        <f aca="false">ROUND(D8*D17,2)</f>
        <v>153</v>
      </c>
      <c r="E18" s="14" t="n">
        <f aca="false">ROUND(E8*E17,2)</f>
        <v>132</v>
      </c>
      <c r="F18" s="2"/>
    </row>
    <row r="19" customFormat="false" ht="15" hidden="false" customHeight="false" outlineLevel="0" collapsed="false">
      <c r="A19" s="7" t="s">
        <v>34</v>
      </c>
      <c r="B19" s="8" t="s">
        <v>35</v>
      </c>
      <c r="C19" s="13" t="n">
        <v>0.3</v>
      </c>
      <c r="D19" s="13" t="n">
        <v>0.3</v>
      </c>
      <c r="E19" s="13" t="n">
        <v>0.3</v>
      </c>
      <c r="F19" s="2"/>
    </row>
    <row r="20" customFormat="false" ht="15" hidden="false" customHeight="false" outlineLevel="0" collapsed="false">
      <c r="A20" s="7" t="s">
        <v>36</v>
      </c>
      <c r="B20" s="8" t="s">
        <v>37</v>
      </c>
      <c r="C20" s="14" t="n">
        <f aca="false">ROUND(C9*C19,2)</f>
        <v>6324</v>
      </c>
      <c r="D20" s="14" t="n">
        <f aca="false">ROUND(D9*D19,2)</f>
        <v>2052</v>
      </c>
      <c r="E20" s="14" t="n">
        <f aca="false">ROUND(E9*E19,2)</f>
        <v>2160</v>
      </c>
      <c r="F20" s="2"/>
    </row>
    <row r="21" customFormat="false" ht="22.35" hidden="false" customHeight="false" outlineLevel="0" collapsed="false">
      <c r="A21" s="7" t="s">
        <v>38</v>
      </c>
      <c r="B21" s="8" t="s">
        <v>39</v>
      </c>
      <c r="C21" s="14" t="n">
        <f aca="false">C11+C14+C16+C18+C20</f>
        <v>12542.6</v>
      </c>
      <c r="D21" s="14" t="n">
        <f aca="false">D11+D14+D16+D18+D20</f>
        <v>3807.36</v>
      </c>
      <c r="E21" s="14" t="n">
        <f aca="false">E11+E14+E16+E18+E20</f>
        <v>2572.8</v>
      </c>
      <c r="F21" s="2"/>
    </row>
    <row r="22" customFormat="false" ht="22.35" hidden="false" customHeight="false" outlineLevel="0" collapsed="false">
      <c r="A22" s="11" t="s">
        <v>40</v>
      </c>
      <c r="B22" s="8" t="s">
        <v>41</v>
      </c>
      <c r="C22" s="12" t="n">
        <f aca="false">C9-C21</f>
        <v>8537.4</v>
      </c>
      <c r="D22" s="12" t="n">
        <f aca="false">D9-D21</f>
        <v>3032.64</v>
      </c>
      <c r="E22" s="12" t="n">
        <f aca="false">E9-E21</f>
        <v>4627.2</v>
      </c>
      <c r="F22" s="2"/>
    </row>
    <row r="23" customFormat="false" ht="15" hidden="false" customHeight="false" outlineLevel="0" collapsed="false">
      <c r="A23" s="11" t="s">
        <v>42</v>
      </c>
      <c r="B23" s="8" t="s">
        <v>43</v>
      </c>
      <c r="C23" s="15" t="n">
        <f aca="false">IF(C9=0,"",C22/C9)</f>
        <v>0.405</v>
      </c>
      <c r="D23" s="15" t="n">
        <f aca="false">IF(D9=0,"",D22/D9)</f>
        <v>0.443368421052632</v>
      </c>
      <c r="E23" s="15" t="n">
        <f aca="false">IF(E9=0,"",E22/E9)</f>
        <v>0.642666666666667</v>
      </c>
      <c r="F23" s="2"/>
    </row>
    <row r="24" customFormat="false" ht="15" hidden="false" customHeight="false" outlineLevel="0" collapsed="false">
      <c r="A24" s="11" t="s">
        <v>44</v>
      </c>
      <c r="B24" s="8" t="s">
        <v>45</v>
      </c>
      <c r="C24" s="12" t="n">
        <f aca="false">IF(C8=0,"",C22/C8)</f>
        <v>13.77</v>
      </c>
      <c r="D24" s="12" t="n">
        <f aca="false">IF(D8=0,"",D22/D8)</f>
        <v>16.848</v>
      </c>
      <c r="E24" s="12" t="n">
        <f aca="false">IF(E8=0,"",E22/E8)</f>
        <v>19.28</v>
      </c>
      <c r="F24" s="2"/>
    </row>
    <row r="25" customFormat="false" ht="15" hidden="false" customHeight="false" outlineLevel="0" collapsed="false">
      <c r="A25" s="2"/>
      <c r="B25" s="2"/>
      <c r="C25" s="2"/>
      <c r="D25" s="2"/>
      <c r="E25" s="2"/>
      <c r="F25" s="2"/>
    </row>
    <row r="26" customFormat="false" ht="15" hidden="false" customHeight="false" outlineLevel="0" collapsed="false">
      <c r="A26" s="16" t="s">
        <v>46</v>
      </c>
      <c r="B26" s="17"/>
      <c r="C26" s="17"/>
      <c r="D26" s="17"/>
      <c r="E26" s="17"/>
      <c r="F26" s="2"/>
    </row>
    <row r="27" customFormat="false" ht="22.35" hidden="false" customHeight="false" outlineLevel="0" collapsed="false">
      <c r="A27" s="7" t="s">
        <v>47</v>
      </c>
      <c r="B27" s="8" t="s">
        <v>48</v>
      </c>
      <c r="C27" s="18" t="s">
        <v>49</v>
      </c>
      <c r="D27" s="14" t="n">
        <f aca="false">IFERROR(D24-$C$24,"")</f>
        <v>3.078</v>
      </c>
      <c r="E27" s="14" t="n">
        <f aca="false">IFERROR(E24-$C$24,"")</f>
        <v>5.51</v>
      </c>
      <c r="F27" s="2"/>
    </row>
    <row r="28" customFormat="false" ht="15" hidden="false" customHeight="false" outlineLevel="0" collapsed="false">
      <c r="A28" s="7" t="s">
        <v>50</v>
      </c>
      <c r="B28" s="8" t="s">
        <v>51</v>
      </c>
      <c r="C28" s="18" t="s">
        <v>49</v>
      </c>
      <c r="D28" s="19" t="n">
        <f aca="false">IFERROR((D24-$C$24)/$C$24,"")</f>
        <v>0.223529411764706</v>
      </c>
      <c r="E28" s="19" t="n">
        <f aca="false">IFERROR((E24-$C$24)/$C$24,"")</f>
        <v>0.400145243282498</v>
      </c>
      <c r="F28" s="2"/>
    </row>
    <row r="29" customFormat="false" ht="22.35" hidden="false" customHeight="false" outlineLevel="0" collapsed="false">
      <c r="A29" s="7" t="s">
        <v>52</v>
      </c>
      <c r="B29" s="8" t="s">
        <v>53</v>
      </c>
      <c r="C29" s="18" t="s">
        <v>49</v>
      </c>
      <c r="D29" s="14" t="n">
        <f aca="false">IFERROR(D27*$C$8,"")</f>
        <v>1908.36</v>
      </c>
      <c r="E29" s="14" t="n">
        <f aca="false">IFERROR(E27*$C$8,"")</f>
        <v>3416.2</v>
      </c>
      <c r="F29" s="2"/>
    </row>
    <row r="30" customFormat="false" ht="32.8" hidden="false" customHeight="false" outlineLevel="0" collapsed="false">
      <c r="A30" s="7" t="s">
        <v>54</v>
      </c>
      <c r="B30" s="8" t="s">
        <v>55</v>
      </c>
      <c r="C30" s="18" t="s">
        <v>49</v>
      </c>
      <c r="D30" s="14" t="n">
        <f aca="false">IFERROR(D22-$C$22,"")</f>
        <v>-5504.76</v>
      </c>
      <c r="E30" s="14" t="n">
        <f aca="false">IFERROR(E22-$C$22,"")</f>
        <v>-3910.2</v>
      </c>
      <c r="F30" s="2"/>
    </row>
    <row r="31" customFormat="false" ht="15" hidden="false" customHeight="false" outlineLevel="0" collapsed="false">
      <c r="A31" s="2"/>
      <c r="B31" s="2"/>
      <c r="C31" s="2"/>
      <c r="D31" s="2"/>
      <c r="E31" s="2"/>
      <c r="F31" s="2"/>
    </row>
    <row r="32" customFormat="false" ht="15" hidden="false" customHeight="false" outlineLevel="0" collapsed="false">
      <c r="A32" s="20" t="s">
        <v>56</v>
      </c>
      <c r="B32" s="2"/>
      <c r="C32" s="2"/>
      <c r="D32" s="2"/>
      <c r="E32" s="2"/>
      <c r="F32" s="2"/>
    </row>
    <row r="33" customFormat="false" ht="15" hidden="false" customHeight="false" outlineLevel="0" collapsed="false">
      <c r="A33" s="21" t="s">
        <v>57</v>
      </c>
      <c r="B33" s="2"/>
      <c r="C33" s="2"/>
      <c r="D33" s="2"/>
      <c r="E33" s="2"/>
      <c r="F33" s="2"/>
    </row>
    <row r="34" customFormat="false" ht="15" hidden="false" customHeight="false" outlineLevel="0" collapsed="false">
      <c r="A34" s="21" t="s">
        <v>58</v>
      </c>
      <c r="B34" s="2"/>
      <c r="C34" s="2"/>
      <c r="D34" s="2"/>
      <c r="E34" s="2"/>
      <c r="F34" s="2"/>
    </row>
    <row r="35" customFormat="false" ht="15" hidden="false" customHeight="false" outlineLevel="0" collapsed="false">
      <c r="A35" s="21" t="s">
        <v>59</v>
      </c>
      <c r="B35" s="2"/>
      <c r="C35" s="2"/>
      <c r="D35" s="2"/>
      <c r="E35" s="2"/>
      <c r="F35" s="2"/>
    </row>
    <row r="36" customFormat="false" ht="15" hidden="false" customHeight="false" outlineLevel="0" collapsed="false">
      <c r="A36" s="21" t="s">
        <v>60</v>
      </c>
      <c r="B36" s="2"/>
      <c r="C36" s="2"/>
      <c r="D36" s="2"/>
      <c r="E36" s="2"/>
      <c r="F36" s="2"/>
    </row>
    <row r="37" customFormat="false" ht="15" hidden="false" customHeight="false" outlineLevel="0" collapsed="false">
      <c r="A37" s="21" t="s">
        <v>61</v>
      </c>
      <c r="B37" s="2"/>
      <c r="C37" s="2"/>
      <c r="D37" s="2"/>
      <c r="E37" s="2"/>
      <c r="F37" s="2"/>
    </row>
    <row r="38" customFormat="false" ht="15" hidden="false" customHeight="false" outlineLevel="0" collapsed="false">
      <c r="A38" s="5" t="s">
        <v>62</v>
      </c>
      <c r="B38" s="2"/>
      <c r="C38" s="2"/>
      <c r="D38" s="2"/>
      <c r="E38" s="2"/>
      <c r="F38" s="2"/>
    </row>
    <row r="39" customFormat="false" ht="15" hidden="false" customHeight="false" outlineLevel="0" collapsed="false">
      <c r="A39" s="2"/>
      <c r="B39" s="2"/>
      <c r="C39" s="2"/>
      <c r="D39" s="2"/>
      <c r="E39" s="2"/>
      <c r="F39" s="2"/>
    </row>
    <row r="40" customFormat="false" ht="15" hidden="false" customHeight="false" outlineLevel="0" collapsed="false">
      <c r="A40" s="2"/>
      <c r="B40" s="2"/>
      <c r="C40" s="2"/>
      <c r="D40" s="2"/>
      <c r="E40" s="2"/>
      <c r="F40" s="2"/>
    </row>
    <row r="41" customFormat="false" ht="15" hidden="false" customHeight="false" outlineLevel="0" collapsed="false">
      <c r="A41" s="2"/>
      <c r="B41" s="2"/>
      <c r="C41" s="2"/>
      <c r="D41" s="2"/>
      <c r="E41" s="2"/>
      <c r="F41" s="2"/>
    </row>
    <row r="42" customFormat="false" ht="15" hidden="false" customHeight="false" outlineLevel="0" collapsed="false">
      <c r="A42" s="2"/>
      <c r="B42" s="2"/>
      <c r="C42" s="2"/>
      <c r="D42" s="2"/>
      <c r="E42" s="2"/>
      <c r="F42" s="2"/>
    </row>
    <row r="43" customFormat="false" ht="15" hidden="false" customHeight="false" outlineLevel="0" collapsed="false">
      <c r="A43" s="2"/>
      <c r="B43" s="2"/>
      <c r="C43" s="2"/>
      <c r="D43" s="2"/>
      <c r="E43" s="2"/>
      <c r="F43" s="2"/>
    </row>
    <row r="44" customFormat="false" ht="15" hidden="false" customHeight="false" outlineLevel="0" collapsed="false">
      <c r="A44" s="2"/>
      <c r="B44" s="2"/>
      <c r="C44" s="2"/>
      <c r="D44" s="2"/>
      <c r="E44" s="2"/>
      <c r="F4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2"/>
    <col collapsed="false" customWidth="true" hidden="false" outlineLevel="0" max="5" min="2" style="0" width="18"/>
  </cols>
  <sheetData>
    <row r="1" customFormat="false" ht="19.7" hidden="false" customHeight="false" outlineLevel="0" collapsed="false">
      <c r="A1" s="1" t="s">
        <v>63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64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4" t="s">
        <v>65</v>
      </c>
      <c r="B3" s="2"/>
      <c r="C3" s="2"/>
      <c r="D3" s="2"/>
      <c r="E3" s="2"/>
      <c r="F3" s="2"/>
    </row>
    <row r="4" customFormat="false" ht="15" hidden="false" customHeight="false" outlineLevel="0" collapsed="false">
      <c r="A4" s="4" t="s">
        <v>66</v>
      </c>
      <c r="B4" s="2"/>
      <c r="C4" s="2"/>
      <c r="D4" s="2"/>
      <c r="E4" s="2"/>
      <c r="F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</row>
    <row r="6" customFormat="false" ht="15" hidden="false" customHeight="false" outlineLevel="0" collapsed="false">
      <c r="A6" s="16" t="s">
        <v>67</v>
      </c>
      <c r="B6" s="17"/>
      <c r="C6" s="17"/>
      <c r="D6" s="17"/>
      <c r="E6" s="17"/>
      <c r="F6" s="2"/>
    </row>
    <row r="7" customFormat="false" ht="15" hidden="false" customHeight="false" outlineLevel="0" collapsed="false">
      <c r="A7" s="22" t="s">
        <v>68</v>
      </c>
      <c r="B7" s="9" t="n">
        <v>1500</v>
      </c>
      <c r="C7" s="5" t="s">
        <v>69</v>
      </c>
      <c r="D7" s="2"/>
      <c r="E7" s="2"/>
      <c r="F7" s="2"/>
    </row>
    <row r="8" customFormat="false" ht="15" hidden="false" customHeight="false" outlineLevel="0" collapsed="false">
      <c r="A8" s="22" t="s">
        <v>70</v>
      </c>
      <c r="B8" s="23" t="n">
        <f aca="false">'Channel Compare'!$C$24</f>
        <v>13.77</v>
      </c>
      <c r="C8" s="5" t="s">
        <v>71</v>
      </c>
      <c r="D8" s="2"/>
      <c r="E8" s="2"/>
      <c r="F8" s="2"/>
    </row>
    <row r="9" customFormat="false" ht="15" hidden="false" customHeight="false" outlineLevel="0" collapsed="false">
      <c r="A9" s="2"/>
      <c r="B9" s="2"/>
      <c r="C9" s="2"/>
      <c r="D9" s="2"/>
      <c r="E9" s="2"/>
      <c r="F9" s="2"/>
    </row>
    <row r="10" customFormat="false" ht="15" hidden="false" customHeight="false" outlineLevel="0" collapsed="false">
      <c r="A10" s="16" t="s">
        <v>72</v>
      </c>
      <c r="B10" s="17"/>
      <c r="C10" s="17"/>
      <c r="D10" s="17"/>
      <c r="E10" s="17"/>
      <c r="F10" s="2"/>
    </row>
    <row r="11" customFormat="false" ht="43.5" hidden="false" customHeight="true" outlineLevel="0" collapsed="false">
      <c r="A11" s="6" t="s">
        <v>73</v>
      </c>
      <c r="B11" s="6" t="s">
        <v>44</v>
      </c>
      <c r="C11" s="6" t="s">
        <v>74</v>
      </c>
      <c r="D11" s="6" t="s">
        <v>75</v>
      </c>
      <c r="E11" s="6" t="s">
        <v>76</v>
      </c>
      <c r="F11" s="2"/>
    </row>
    <row r="12" customFormat="false" ht="15" hidden="false" customHeight="false" outlineLevel="0" collapsed="false">
      <c r="A12" s="7" t="s">
        <v>8</v>
      </c>
      <c r="B12" s="23" t="n">
        <f aca="false">'Channel Compare'!$D$24</f>
        <v>16.848</v>
      </c>
      <c r="C12" s="14" t="n">
        <f aca="false">IFERROR(B12-$B$8,"")</f>
        <v>3.078</v>
      </c>
      <c r="D12" s="24" t="n">
        <f aca="false">IF(C12="","",IF(C12&lt;=0,"",ROUND($B$7/C12,1)))</f>
        <v>487.3</v>
      </c>
      <c r="E12" s="24" t="n">
        <f aca="false">IF(D12="","",ROUND(D12/30.4,1))</f>
        <v>16</v>
      </c>
      <c r="F12" s="2"/>
    </row>
    <row r="13" customFormat="false" ht="15" hidden="false" customHeight="false" outlineLevel="0" collapsed="false">
      <c r="A13" s="7" t="s">
        <v>9</v>
      </c>
      <c r="B13" s="23" t="n">
        <f aca="false">'Channel Compare'!$E$24</f>
        <v>19.28</v>
      </c>
      <c r="C13" s="14" t="n">
        <f aca="false">IFERROR(B13-$B$8,"")</f>
        <v>5.51</v>
      </c>
      <c r="D13" s="24" t="n">
        <f aca="false">IF(C13="","",IF(C13&lt;=0,"",ROUND($B$7/C13,1)))</f>
        <v>272.2</v>
      </c>
      <c r="E13" s="24" t="n">
        <f aca="false">IF(D13="","",ROUND(D13/30.4,1))</f>
        <v>9</v>
      </c>
      <c r="F13" s="2"/>
    </row>
    <row r="14" customFormat="false" ht="15" hidden="false" customHeight="false" outlineLevel="0" collapsed="false">
      <c r="A14" s="5" t="s">
        <v>77</v>
      </c>
      <c r="B14" s="2"/>
      <c r="C14" s="2"/>
      <c r="D14" s="2"/>
      <c r="E14" s="2"/>
      <c r="F14" s="2"/>
    </row>
    <row r="15" customFormat="false" ht="15" hidden="false" customHeight="false" outlineLevel="0" collapsed="false">
      <c r="A15" s="2"/>
      <c r="B15" s="2"/>
      <c r="C15" s="2"/>
      <c r="D15" s="2"/>
      <c r="E15" s="2"/>
      <c r="F15" s="2"/>
    </row>
    <row r="16" customFormat="false" ht="15" hidden="false" customHeight="false" outlineLevel="0" collapsed="false">
      <c r="A16" s="16" t="s">
        <v>78</v>
      </c>
      <c r="B16" s="17"/>
      <c r="C16" s="17"/>
      <c r="D16" s="17"/>
      <c r="E16" s="17"/>
      <c r="F16" s="2"/>
    </row>
    <row r="17" customFormat="false" ht="15" hidden="false" customHeight="false" outlineLevel="0" collapsed="false">
      <c r="A17" s="25" t="s">
        <v>79</v>
      </c>
      <c r="B17" s="26" t="n">
        <v>0.15</v>
      </c>
      <c r="C17" s="26" t="n">
        <v>0.2</v>
      </c>
      <c r="D17" s="26" t="n">
        <v>0.25</v>
      </c>
      <c r="E17" s="26" t="n">
        <v>0.3</v>
      </c>
      <c r="F17" s="2"/>
    </row>
    <row r="18" customFormat="false" ht="15" hidden="false" customHeight="false" outlineLevel="0" collapsed="false">
      <c r="A18" s="7" t="s">
        <v>80</v>
      </c>
      <c r="B18" s="14" t="n">
        <f aca="false">ROUND('Channel Compare'!$C$7*(1-B17-'Channel Compare'!$C$12-'Channel Compare'!$C$19)-'Channel Compare'!$C$13-'Channel Compare'!$C$15-'Channel Compare'!$C$17,2)</f>
        <v>17.85</v>
      </c>
      <c r="C18" s="14" t="n">
        <f aca="false">ROUND('Channel Compare'!$C$7*(1-C17-'Channel Compare'!$C$12-'Channel Compare'!$C$19)-'Channel Compare'!$C$13-'Channel Compare'!$C$15-'Channel Compare'!$C$17,2)</f>
        <v>16.15</v>
      </c>
      <c r="D18" s="14" t="n">
        <f aca="false">ROUND('Channel Compare'!$C$7*(1-D17-'Channel Compare'!$C$12-'Channel Compare'!$C$19)-'Channel Compare'!$C$13-'Channel Compare'!$C$15-'Channel Compare'!$C$17,2)</f>
        <v>14.45</v>
      </c>
      <c r="E18" s="14" t="n">
        <f aca="false">ROUND('Channel Compare'!$C$7*(1-E17-'Channel Compare'!$C$12-'Channel Compare'!$C$19)-'Channel Compare'!$C$13-'Channel Compare'!$C$15-'Channel Compare'!$C$17,2)</f>
        <v>12.75</v>
      </c>
      <c r="F18" s="2"/>
    </row>
    <row r="19" customFormat="false" ht="15" hidden="false" customHeight="false" outlineLevel="0" collapsed="false">
      <c r="A19" s="7" t="s">
        <v>81</v>
      </c>
      <c r="B19" s="14" t="n">
        <f aca="false">'Channel Compare'!$D$24</f>
        <v>16.848</v>
      </c>
      <c r="C19" s="14" t="n">
        <f aca="false">'Channel Compare'!$D$24</f>
        <v>16.848</v>
      </c>
      <c r="D19" s="14" t="n">
        <f aca="false">'Channel Compare'!$D$24</f>
        <v>16.848</v>
      </c>
      <c r="E19" s="14" t="n">
        <f aca="false">'Channel Compare'!$D$24</f>
        <v>16.848</v>
      </c>
      <c r="F19" s="2"/>
    </row>
    <row r="20" customFormat="false" ht="15" hidden="false" customHeight="false" outlineLevel="0" collapsed="false">
      <c r="A20" s="7" t="s">
        <v>82</v>
      </c>
      <c r="B20" s="14" t="n">
        <f aca="false">'Channel Compare'!$E$24</f>
        <v>19.28</v>
      </c>
      <c r="C20" s="14" t="n">
        <f aca="false">'Channel Compare'!$E$24</f>
        <v>19.28</v>
      </c>
      <c r="D20" s="14" t="n">
        <f aca="false">'Channel Compare'!$E$24</f>
        <v>19.28</v>
      </c>
      <c r="E20" s="14" t="n">
        <f aca="false">'Channel Compare'!$E$24</f>
        <v>19.28</v>
      </c>
      <c r="F20" s="2"/>
    </row>
    <row r="21" customFormat="false" ht="15" hidden="false" customHeight="false" outlineLevel="0" collapsed="false">
      <c r="A21" s="7" t="s">
        <v>83</v>
      </c>
      <c r="B21" s="14" t="n">
        <f aca="false">IFERROR(B19-B18,"")</f>
        <v>-1.002</v>
      </c>
      <c r="C21" s="14" t="n">
        <f aca="false">IFERROR(C19-C18,"")</f>
        <v>0.698</v>
      </c>
      <c r="D21" s="14" t="n">
        <f aca="false">IFERROR(D19-D18,"")</f>
        <v>2.398</v>
      </c>
      <c r="E21" s="14" t="n">
        <f aca="false">IFERROR(E19-E18,"")</f>
        <v>4.098</v>
      </c>
      <c r="F21" s="2"/>
    </row>
    <row r="22" customFormat="false" ht="15" hidden="false" customHeight="false" outlineLevel="0" collapsed="false">
      <c r="A22" s="7" t="s">
        <v>84</v>
      </c>
      <c r="B22" s="14" t="n">
        <f aca="false">IFERROR(B20-B18,"")</f>
        <v>1.43</v>
      </c>
      <c r="C22" s="14" t="n">
        <f aca="false">IFERROR(C20-C18,"")</f>
        <v>3.13</v>
      </c>
      <c r="D22" s="14" t="n">
        <f aca="false">IFERROR(D20-D18,"")</f>
        <v>4.83</v>
      </c>
      <c r="E22" s="14" t="n">
        <f aca="false">IFERROR(E20-E18,"")</f>
        <v>6.53</v>
      </c>
      <c r="F22" s="2"/>
    </row>
    <row r="23" customFormat="false" ht="15" hidden="false" customHeight="false" outlineLevel="0" collapsed="false">
      <c r="A23" s="11" t="s">
        <v>85</v>
      </c>
      <c r="B23" s="27" t="str">
        <f aca="false">IF(B21="","",IF(B21&lt;=0,"",ROUND($B$7/B21,1)))</f>
        <v/>
      </c>
      <c r="C23" s="27" t="n">
        <f aca="false">IF(C21="","",IF(C21&lt;=0,"",ROUND($B$7/C21,1)))</f>
        <v>2149</v>
      </c>
      <c r="D23" s="27" t="n">
        <f aca="false">IF(D21="","",IF(D21&lt;=0,"",ROUND($B$7/D21,1)))</f>
        <v>625.5</v>
      </c>
      <c r="E23" s="27" t="n">
        <f aca="false">IF(E21="","",IF(E21&lt;=0,"",ROUND($B$7/E21,1)))</f>
        <v>366</v>
      </c>
      <c r="F23" s="2"/>
    </row>
    <row r="24" customFormat="false" ht="15" hidden="false" customHeight="false" outlineLevel="0" collapsed="false">
      <c r="A24" s="11" t="s">
        <v>86</v>
      </c>
      <c r="B24" s="27" t="n">
        <f aca="false">IF(B22="","",IF(B22&lt;=0,"",ROUND($B$7/B22,1)))</f>
        <v>1049</v>
      </c>
      <c r="C24" s="27" t="n">
        <f aca="false">IF(C22="","",IF(C22&lt;=0,"",ROUND($B$7/C22,1)))</f>
        <v>479.2</v>
      </c>
      <c r="D24" s="27" t="n">
        <f aca="false">IF(D22="","",IF(D22&lt;=0,"",ROUND($B$7/D22,1)))</f>
        <v>310.6</v>
      </c>
      <c r="E24" s="27" t="n">
        <f aca="false">IF(E22="","",IF(E22&lt;=0,"",ROUND($B$7/E22,1)))</f>
        <v>229.7</v>
      </c>
      <c r="F24" s="2"/>
    </row>
    <row r="25" customFormat="false" ht="15" hidden="false" customHeight="false" outlineLevel="0" collapsed="false">
      <c r="A25" s="5" t="s">
        <v>87</v>
      </c>
      <c r="B25" s="2"/>
      <c r="C25" s="2"/>
      <c r="D25" s="2"/>
      <c r="E25" s="2"/>
      <c r="F25" s="2"/>
    </row>
    <row r="26" customFormat="false" ht="15" hidden="false" customHeight="false" outlineLevel="0" collapsed="false">
      <c r="A26" s="2"/>
      <c r="B26" s="2"/>
      <c r="C26" s="2"/>
      <c r="D26" s="2"/>
      <c r="E26" s="2"/>
      <c r="F26" s="2"/>
    </row>
    <row r="27" customFormat="false" ht="15" hidden="false" customHeight="false" outlineLevel="0" collapsed="false">
      <c r="A27" s="20" t="s">
        <v>56</v>
      </c>
      <c r="B27" s="2"/>
      <c r="C27" s="2"/>
      <c r="D27" s="2"/>
      <c r="E27" s="2"/>
      <c r="F27" s="2"/>
    </row>
    <row r="28" customFormat="false" ht="15" hidden="false" customHeight="false" outlineLevel="0" collapsed="false">
      <c r="A28" s="21" t="s">
        <v>88</v>
      </c>
      <c r="B28" s="2"/>
      <c r="C28" s="2"/>
      <c r="D28" s="2"/>
      <c r="E28" s="2"/>
      <c r="F28" s="2"/>
    </row>
    <row r="29" customFormat="false" ht="15" hidden="false" customHeight="false" outlineLevel="0" collapsed="false">
      <c r="A29" s="21" t="s">
        <v>89</v>
      </c>
      <c r="B29" s="2"/>
      <c r="C29" s="2"/>
      <c r="D29" s="2"/>
      <c r="E29" s="2"/>
      <c r="F29" s="2"/>
    </row>
    <row r="30" customFormat="false" ht="15" hidden="false" customHeight="false" outlineLevel="0" collapsed="false">
      <c r="A30" s="21" t="s">
        <v>90</v>
      </c>
      <c r="B30" s="2"/>
      <c r="C30" s="2"/>
      <c r="D30" s="2"/>
      <c r="E30" s="2"/>
      <c r="F30" s="2"/>
    </row>
    <row r="31" customFormat="false" ht="15" hidden="false" customHeight="false" outlineLevel="0" collapsed="false">
      <c r="A31" s="21" t="s">
        <v>91</v>
      </c>
      <c r="B31" s="2"/>
      <c r="C31" s="2"/>
      <c r="D31" s="2"/>
      <c r="E31" s="2"/>
      <c r="F31" s="2"/>
    </row>
    <row r="32" customFormat="false" ht="15" hidden="false" customHeight="false" outlineLevel="0" collapsed="false">
      <c r="A32" s="5" t="s">
        <v>62</v>
      </c>
      <c r="B32" s="2"/>
      <c r="C32" s="2"/>
      <c r="D32" s="2"/>
      <c r="E32" s="2"/>
      <c r="F32" s="2"/>
    </row>
    <row r="33" customFormat="false" ht="15" hidden="false" customHeight="false" outlineLevel="0" collapsed="false">
      <c r="A33" s="2"/>
      <c r="B33" s="2"/>
      <c r="C33" s="2"/>
      <c r="D33" s="2"/>
      <c r="E33" s="2"/>
      <c r="F33" s="2"/>
    </row>
    <row r="34" customFormat="false" ht="15" hidden="false" customHeight="false" outlineLevel="0" collapsed="false">
      <c r="A34" s="2"/>
      <c r="B34" s="2"/>
      <c r="C34" s="2"/>
      <c r="D34" s="2"/>
      <c r="E34" s="2"/>
      <c r="F34" s="2"/>
    </row>
    <row r="35" customFormat="false" ht="15" hidden="false" customHeight="false" outlineLevel="0" collapsed="false">
      <c r="A35" s="2"/>
      <c r="B35" s="2"/>
      <c r="C35" s="2"/>
      <c r="D35" s="2"/>
      <c r="E35" s="2"/>
      <c r="F35" s="2"/>
    </row>
    <row r="36" customFormat="false" ht="15" hidden="false" customHeight="false" outlineLevel="0" collapsed="false">
      <c r="A36" s="2"/>
      <c r="B36" s="2"/>
      <c r="C36" s="2"/>
      <c r="D36" s="2"/>
      <c r="E36" s="2"/>
      <c r="F36" s="2"/>
    </row>
    <row r="37" customFormat="false" ht="15" hidden="false" customHeight="false" outlineLevel="0" collapsed="false">
      <c r="A37" s="2"/>
      <c r="B37" s="2"/>
      <c r="C37" s="2"/>
      <c r="D37" s="2"/>
      <c r="E37" s="2"/>
      <c r="F37" s="2"/>
    </row>
    <row r="38" customFormat="false" ht="15" hidden="false" customHeight="false" outlineLevel="0" collapsed="false">
      <c r="A38" s="2"/>
      <c r="B38" s="2"/>
      <c r="C38" s="2"/>
      <c r="D38" s="2"/>
      <c r="E38" s="2"/>
      <c r="F38" s="2"/>
    </row>
    <row r="39" customFormat="false" ht="15" hidden="false" customHeight="false" outlineLevel="0" collapsed="false">
      <c r="A39" s="2"/>
      <c r="B39" s="2"/>
      <c r="C39" s="2"/>
      <c r="D39" s="2"/>
      <c r="E39" s="2"/>
      <c r="F39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0"/>
  </cols>
  <sheetData>
    <row r="1" customFormat="false" ht="19.7" hidden="false" customHeight="false" outlineLevel="0" collapsed="false">
      <c r="A1" s="1" t="s">
        <v>92</v>
      </c>
      <c r="B1" s="2"/>
      <c r="C1" s="2"/>
    </row>
    <row r="2" customFormat="false" ht="15" hidden="false" customHeight="false" outlineLevel="0" collapsed="false">
      <c r="A2" s="3" t="s">
        <v>93</v>
      </c>
      <c r="B2" s="2"/>
      <c r="C2" s="2"/>
    </row>
    <row r="3" customFormat="false" ht="15" hidden="false" customHeight="false" outlineLevel="0" collapsed="false">
      <c r="A3" s="4" t="s">
        <v>94</v>
      </c>
      <c r="B3" s="2"/>
      <c r="C3" s="2"/>
    </row>
    <row r="4" customFormat="false" ht="15" hidden="false" customHeight="false" outlineLevel="0" collapsed="false">
      <c r="A4" s="2"/>
      <c r="B4" s="2"/>
      <c r="C4" s="2"/>
    </row>
    <row r="5" customFormat="false" ht="15" hidden="false" customHeight="false" outlineLevel="0" collapsed="false">
      <c r="A5" s="2"/>
      <c r="B5" s="2"/>
      <c r="C5" s="2"/>
    </row>
    <row r="6" customFormat="false" ht="15" hidden="false" customHeight="false" outlineLevel="0" collapsed="false">
      <c r="A6" s="20" t="s">
        <v>95</v>
      </c>
      <c r="B6" s="2"/>
      <c r="C6" s="2"/>
    </row>
    <row r="7" customFormat="false" ht="15" hidden="false" customHeight="false" outlineLevel="0" collapsed="false">
      <c r="A7" s="22" t="s">
        <v>96</v>
      </c>
      <c r="B7" s="2"/>
      <c r="C7" s="2"/>
    </row>
    <row r="8" customFormat="false" ht="15" hidden="false" customHeight="false" outlineLevel="0" collapsed="false">
      <c r="A8" s="22" t="s">
        <v>97</v>
      </c>
      <c r="B8" s="2"/>
      <c r="C8" s="2"/>
    </row>
    <row r="9" customFormat="false" ht="15" hidden="false" customHeight="false" outlineLevel="0" collapsed="false">
      <c r="A9" s="22"/>
      <c r="B9" s="2"/>
      <c r="C9" s="2"/>
    </row>
    <row r="10" customFormat="false" ht="15" hidden="false" customHeight="false" outlineLevel="0" collapsed="false">
      <c r="A10" s="22" t="s">
        <v>98</v>
      </c>
      <c r="B10" s="2"/>
      <c r="C10" s="2"/>
    </row>
    <row r="11" customFormat="false" ht="15" hidden="false" customHeight="false" outlineLevel="0" collapsed="false">
      <c r="A11" s="22" t="s">
        <v>99</v>
      </c>
      <c r="B11" s="2"/>
      <c r="C11" s="2"/>
    </row>
    <row r="12" customFormat="false" ht="15" hidden="false" customHeight="false" outlineLevel="0" collapsed="false">
      <c r="A12" s="22" t="s">
        <v>100</v>
      </c>
      <c r="B12" s="2"/>
      <c r="C12" s="2"/>
    </row>
    <row r="13" customFormat="false" ht="15" hidden="false" customHeight="false" outlineLevel="0" collapsed="false">
      <c r="A13" s="2"/>
      <c r="B13" s="2"/>
      <c r="C13" s="2"/>
    </row>
    <row r="14" customFormat="false" ht="15" hidden="false" customHeight="false" outlineLevel="0" collapsed="false">
      <c r="A14" s="20" t="s">
        <v>101</v>
      </c>
      <c r="B14" s="2"/>
      <c r="C14" s="2"/>
    </row>
    <row r="15" customFormat="false" ht="15" hidden="false" customHeight="false" outlineLevel="0" collapsed="false">
      <c r="A15" s="22" t="s">
        <v>102</v>
      </c>
      <c r="B15" s="2"/>
      <c r="C15" s="2"/>
    </row>
    <row r="16" customFormat="false" ht="15" hidden="false" customHeight="false" outlineLevel="0" collapsed="false">
      <c r="A16" s="22" t="s">
        <v>103</v>
      </c>
      <c r="B16" s="2"/>
      <c r="C16" s="2"/>
    </row>
    <row r="17" customFormat="false" ht="15" hidden="false" customHeight="false" outlineLevel="0" collapsed="false">
      <c r="A17" s="22" t="s">
        <v>104</v>
      </c>
      <c r="B17" s="2"/>
      <c r="C17" s="2"/>
    </row>
    <row r="18" customFormat="false" ht="15" hidden="false" customHeight="false" outlineLevel="0" collapsed="false">
      <c r="A18" s="22" t="s">
        <v>105</v>
      </c>
      <c r="B18" s="2"/>
      <c r="C18" s="2"/>
    </row>
    <row r="19" customFormat="false" ht="15" hidden="false" customHeight="false" outlineLevel="0" collapsed="false">
      <c r="A19" s="22" t="s">
        <v>106</v>
      </c>
      <c r="B19" s="2"/>
      <c r="C19" s="2"/>
    </row>
    <row r="20" customFormat="false" ht="15" hidden="false" customHeight="false" outlineLevel="0" collapsed="false">
      <c r="A20" s="22" t="s">
        <v>107</v>
      </c>
      <c r="B20" s="2"/>
      <c r="C20" s="2"/>
    </row>
    <row r="21" customFormat="false" ht="15" hidden="false" customHeight="false" outlineLevel="0" collapsed="false">
      <c r="A21" s="22" t="s">
        <v>108</v>
      </c>
      <c r="B21" s="2"/>
      <c r="C21" s="2"/>
    </row>
    <row r="22" customFormat="false" ht="15" hidden="false" customHeight="false" outlineLevel="0" collapsed="false">
      <c r="A22" s="2"/>
      <c r="B22" s="2"/>
      <c r="C22" s="2"/>
    </row>
    <row r="23" customFormat="false" ht="15" hidden="false" customHeight="false" outlineLevel="0" collapsed="false">
      <c r="A23" s="20" t="s">
        <v>109</v>
      </c>
      <c r="B23" s="2"/>
      <c r="C23" s="2"/>
    </row>
    <row r="24" customFormat="false" ht="15" hidden="false" customHeight="false" outlineLevel="0" collapsed="false">
      <c r="A24" s="22" t="s">
        <v>110</v>
      </c>
      <c r="B24" s="2"/>
      <c r="C24" s="2"/>
    </row>
    <row r="25" customFormat="false" ht="15" hidden="false" customHeight="false" outlineLevel="0" collapsed="false">
      <c r="A25" s="22" t="s">
        <v>111</v>
      </c>
      <c r="B25" s="2"/>
      <c r="C25" s="2"/>
    </row>
    <row r="26" customFormat="false" ht="15" hidden="false" customHeight="false" outlineLevel="0" collapsed="false">
      <c r="A26" s="22" t="s">
        <v>112</v>
      </c>
      <c r="B26" s="2"/>
      <c r="C26" s="2"/>
    </row>
    <row r="27" customFormat="false" ht="15" hidden="false" customHeight="false" outlineLevel="0" collapsed="false">
      <c r="A27" s="22" t="s">
        <v>113</v>
      </c>
      <c r="B27" s="2"/>
      <c r="C27" s="2"/>
    </row>
    <row r="28" customFormat="false" ht="15" hidden="false" customHeight="false" outlineLevel="0" collapsed="false">
      <c r="A28" s="22" t="s">
        <v>114</v>
      </c>
      <c r="B28" s="2"/>
      <c r="C28" s="2"/>
    </row>
    <row r="29" customFormat="false" ht="15" hidden="false" customHeight="false" outlineLevel="0" collapsed="false">
      <c r="A29" s="22" t="s">
        <v>115</v>
      </c>
      <c r="B29" s="2"/>
      <c r="C29" s="2"/>
    </row>
    <row r="30" customFormat="false" ht="15" hidden="false" customHeight="false" outlineLevel="0" collapsed="false">
      <c r="A30" s="22" t="s">
        <v>116</v>
      </c>
      <c r="B30" s="2"/>
      <c r="C30" s="2"/>
    </row>
    <row r="31" customFormat="false" ht="15" hidden="false" customHeight="false" outlineLevel="0" collapsed="false">
      <c r="A31" s="2"/>
      <c r="B31" s="2"/>
      <c r="C31" s="2"/>
    </row>
    <row r="32" customFormat="false" ht="15" hidden="false" customHeight="false" outlineLevel="0" collapsed="false">
      <c r="A32" s="20" t="s">
        <v>117</v>
      </c>
      <c r="B32" s="2"/>
      <c r="C32" s="2"/>
    </row>
    <row r="33" customFormat="false" ht="15" hidden="false" customHeight="false" outlineLevel="0" collapsed="false">
      <c r="A33" s="22" t="s">
        <v>118</v>
      </c>
      <c r="B33" s="2"/>
      <c r="C33" s="2"/>
    </row>
    <row r="34" customFormat="false" ht="15" hidden="false" customHeight="false" outlineLevel="0" collapsed="false">
      <c r="A34" s="22" t="s">
        <v>119</v>
      </c>
      <c r="B34" s="2"/>
      <c r="C34" s="2"/>
    </row>
    <row r="35" customFormat="false" ht="15" hidden="false" customHeight="false" outlineLevel="0" collapsed="false">
      <c r="A35" s="22"/>
      <c r="B35" s="2"/>
      <c r="C35" s="2"/>
    </row>
    <row r="36" customFormat="false" ht="15" hidden="false" customHeight="false" outlineLevel="0" collapsed="false">
      <c r="A36" s="22" t="s">
        <v>120</v>
      </c>
      <c r="B36" s="2"/>
      <c r="C36" s="2"/>
    </row>
    <row r="37" customFormat="false" ht="15" hidden="false" customHeight="false" outlineLevel="0" collapsed="false">
      <c r="A37" s="22" t="s">
        <v>121</v>
      </c>
      <c r="B37" s="2"/>
      <c r="C37" s="2"/>
    </row>
    <row r="38" customFormat="false" ht="15" hidden="false" customHeight="false" outlineLevel="0" collapsed="false">
      <c r="A38" s="22" t="s">
        <v>122</v>
      </c>
      <c r="B38" s="2"/>
      <c r="C38" s="2"/>
    </row>
    <row r="39" customFormat="false" ht="15" hidden="false" customHeight="false" outlineLevel="0" collapsed="false">
      <c r="A39" s="2"/>
      <c r="B39" s="2"/>
      <c r="C39" s="2"/>
    </row>
    <row r="40" customFormat="false" ht="15" hidden="false" customHeight="false" outlineLevel="0" collapsed="false">
      <c r="A40" s="20" t="s">
        <v>123</v>
      </c>
      <c r="B40" s="2"/>
      <c r="C40" s="2"/>
    </row>
    <row r="41" customFormat="false" ht="15" hidden="false" customHeight="false" outlineLevel="0" collapsed="false">
      <c r="A41" s="22" t="s">
        <v>124</v>
      </c>
      <c r="B41" s="2"/>
      <c r="C41" s="2"/>
    </row>
    <row r="42" customFormat="false" ht="15" hidden="false" customHeight="false" outlineLevel="0" collapsed="false">
      <c r="A42" s="22" t="s">
        <v>125</v>
      </c>
      <c r="B42" s="2"/>
      <c r="C42" s="2"/>
    </row>
    <row r="43" customFormat="false" ht="15" hidden="false" customHeight="false" outlineLevel="0" collapsed="false">
      <c r="A43" s="22" t="s">
        <v>126</v>
      </c>
      <c r="B43" s="2"/>
      <c r="C43" s="2"/>
    </row>
    <row r="44" customFormat="false" ht="15" hidden="false" customHeight="false" outlineLevel="0" collapsed="false">
      <c r="A44" s="22"/>
      <c r="B44" s="2"/>
      <c r="C44" s="2"/>
    </row>
    <row r="45" customFormat="false" ht="15" hidden="false" customHeight="false" outlineLevel="0" collapsed="false">
      <c r="A45" s="22" t="s">
        <v>127</v>
      </c>
      <c r="B45" s="2"/>
      <c r="C45" s="2"/>
    </row>
    <row r="46" customFormat="false" ht="15" hidden="false" customHeight="false" outlineLevel="0" collapsed="false">
      <c r="A46" s="2"/>
      <c r="B46" s="2"/>
      <c r="C46" s="2"/>
    </row>
    <row r="47" customFormat="false" ht="15" hidden="false" customHeight="false" outlineLevel="0" collapsed="false">
      <c r="A47" s="5" t="s">
        <v>62</v>
      </c>
      <c r="B47" s="2"/>
      <c r="C47" s="2"/>
    </row>
    <row r="48" customFormat="false" ht="15" hidden="false" customHeight="false" outlineLevel="0" collapsed="false">
      <c r="A48" s="2"/>
      <c r="B48" s="2"/>
      <c r="C48" s="2"/>
    </row>
    <row r="49" customFormat="false" ht="15" hidden="false" customHeight="false" outlineLevel="0" collapsed="false">
      <c r="A49" s="2"/>
      <c r="B49" s="2"/>
      <c r="C49" s="2"/>
    </row>
    <row r="50" customFormat="false" ht="15" hidden="false" customHeight="false" outlineLevel="0" collapsed="false">
      <c r="A50" s="2"/>
      <c r="B50" s="2"/>
      <c r="C50" s="2"/>
    </row>
    <row r="51" customFormat="false" ht="15" hidden="false" customHeight="false" outlineLevel="0" collapsed="false">
      <c r="A51" s="2"/>
      <c r="B51" s="2"/>
      <c r="C51" s="2"/>
    </row>
    <row r="52" customFormat="false" ht="15" hidden="false" customHeight="false" outlineLevel="0" collapsed="false">
      <c r="A52" s="2"/>
      <c r="B52" s="2"/>
      <c r="C52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2026-08-15T15:03:57Z</dcterms:created>
  <dc:creator>openpyxl</dc:creator>
  <dc:description/>
  <dc:language>en-US</dc:language>
  <cp:lastModifiedBy/>
  <dcterms:modified xsi:type="dcterms:W3CDTF">2026-08-15T15:03:57Z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