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Weekly Schedule" sheetId="1" state="visible" r:id="rId3"/>
    <sheet name="Labour Summary" sheetId="2" state="visible" r:id="rId4"/>
    <sheet name="Note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<sst xmlns="http://schemas.openxmlformats.org/spreadsheetml/2006/main" count="125" uniqueCount="111">
  <si>
    <t xml:space="preserve">Weekly Labour Cost &amp; Schedule Planner</t>
  </si>
  <si>
    <t xml:space="preserve">Build one week of shifts and see hours, overtime and total labour cost before you publish the schedule.</t>
  </si>
  <si>
    <t xml:space="preserve">LEGEND  ·  BLUE TEXT ON YELLOW = key assumptions you should set once  ·  BLUE TEXT = your data, type over it  ·  BLACK TEXT = calculated, do not overwrite.</t>
  </si>
  <si>
    <t xml:space="preserve">Assumptions (edit the yellow cells)</t>
  </si>
  <si>
    <t xml:space="preserve">Overtime threshold (hours per week)</t>
  </si>
  <si>
    <t xml:space="preserve">Ontario ESA standard: overtime is payable after 44 hours in a work week. Change it if your province or contract differs.</t>
  </si>
  <si>
    <t xml:space="preserve">Overtime multiplier</t>
  </si>
  <si>
    <t xml:space="preserve">1.5 = time-and-a-half, the Ontario ESA minimum.</t>
  </si>
  <si>
    <t xml:space="preserve">Enter up to 20 staff in rows 11-30. Rows 11-18 are filled with EXAMPLE data - overwrite them.</t>
  </si>
  <si>
    <t xml:space="preserve">Name</t>
  </si>
  <si>
    <t xml:space="preserve">Role</t>
  </si>
  <si>
    <t xml:space="preserve">Hourly rate</t>
  </si>
  <si>
    <t xml:space="preserve">Mon</t>
  </si>
  <si>
    <t xml:space="preserve">Tue</t>
  </si>
  <si>
    <t xml:space="preserve">Wed</t>
  </si>
  <si>
    <t xml:space="preserve">Thu</t>
  </si>
  <si>
    <t xml:space="preserve">Fri</t>
  </si>
  <si>
    <t xml:space="preserve">Sat</t>
  </si>
  <si>
    <t xml:space="preserve">Sun</t>
  </si>
  <si>
    <t xml:space="preserve">Total hours</t>
  </si>
  <si>
    <t xml:space="preserve">Regular hours</t>
  </si>
  <si>
    <t xml:space="preserve">Overtime hours</t>
  </si>
  <si>
    <t xml:space="preserve">Base cost</t>
  </si>
  <si>
    <t xml:space="preserve">OT cost</t>
  </si>
  <si>
    <t xml:space="preserve">Total cost</t>
  </si>
  <si>
    <t xml:space="preserve">Priya Sharma  (example)</t>
  </si>
  <si>
    <t xml:space="preserve">Manager</t>
  </si>
  <si>
    <t xml:space="preserve">Marcus Bell  (example)</t>
  </si>
  <si>
    <t xml:space="preserve">BOH</t>
  </si>
  <si>
    <t xml:space="preserve">Amelia Chen  (example)</t>
  </si>
  <si>
    <t xml:space="preserve">Diego Ramos  (example)</t>
  </si>
  <si>
    <t xml:space="preserve">Sofia Rossi  (example)</t>
  </si>
  <si>
    <t xml:space="preserve">FOH</t>
  </si>
  <si>
    <t xml:space="preserve">Jordan Lee  (example)</t>
  </si>
  <si>
    <t xml:space="preserve">Hana Yusuf  (example)</t>
  </si>
  <si>
    <t xml:space="preserve">Owen Fraser  (example)</t>
  </si>
  <si>
    <t xml:space="preserve">TOTAL - all staff</t>
  </si>
  <si>
    <t xml:space="preserve">Notes, assumptions and sources</t>
  </si>
  <si>
    <t xml:space="preserve">- Overtime threshold 44 hrs/week and 1.5x multiplier: Ontario Employment Standards Act, 2000 (ESA), Part VIII - Overtime Pay. Set cells B6/B7 to match your own jurisdiction or collective agreement.</t>
  </si>
  <si>
    <t xml:space="preserve">- Example wage rates shown are illustrative for Ontario in 2026 (general minimum wage band upward). They are EXAMPLE VALUES, not advice - replace with your actual payroll rates.</t>
  </si>
  <si>
    <t xml:space="preserve">- This planner costs SCHEDULED hours only. It excludes employer payroll burden (CPP, EI, EHT, WSIB, vacation pay), which typically adds 12-18% on top. Add a burden line in your P&amp;L, or gross up the hourly rates in column C if you want fully-loaded cost.</t>
  </si>
  <si>
    <t xml:space="preserve">- Overtime is calculated on weekly hours only. It does not model daily overtime rules, public-holiday premium pay, or split-shift premiums.</t>
  </si>
  <si>
    <t xml:space="preserve">- Salaried managers are entered here at an equivalent hourly rate so that total labour cost is complete. Many managers are ESA-exempt from overtime - if so, leave their scheduled hours at or below the threshold.</t>
  </si>
  <si>
    <t xml:space="preserve">Labour Summary &amp; Benchmarks</t>
  </si>
  <si>
    <t xml:space="preserve">Turns the schedule into the two numbers that actually run a restaurant: labour cost % and sales per labour hour.</t>
  </si>
  <si>
    <t xml:space="preserve">LEGEND  ·  BLUE TEXT ON YELLOW = your inputs and benchmark targets  ·  BLACK TEXT = calculated from the 'Weekly Schedule' tab, do not overwrite.</t>
  </si>
  <si>
    <t xml:space="preserve">Input</t>
  </si>
  <si>
    <t xml:space="preserve">Forecast weekly sales (net of tax)</t>
  </si>
  <si>
    <t xml:space="preserve">EXAMPLE value - replace with your own weekly sales forecast.</t>
  </si>
  <si>
    <t xml:space="preserve">Weekly labour results</t>
  </si>
  <si>
    <t xml:space="preserve">Metric</t>
  </si>
  <si>
    <t xml:space="preserve">Value</t>
  </si>
  <si>
    <t xml:space="preserve">Where it comes from</t>
  </si>
  <si>
    <t xml:space="preserve">Total labour cost</t>
  </si>
  <si>
    <t xml:space="preserve">Total cost column, 'Weekly Schedule' row 31</t>
  </si>
  <si>
    <t xml:space="preserve">Total scheduled hours</t>
  </si>
  <si>
    <t xml:space="preserve">Total hours column, 'Weekly Schedule' row 31</t>
  </si>
  <si>
    <t xml:space="preserve">Overtime hours column, 'Weekly Schedule' row 31</t>
  </si>
  <si>
    <t xml:space="preserve">Overtime cost</t>
  </si>
  <si>
    <t xml:space="preserve">OT cost column, 'Weekly Schedule' row 31</t>
  </si>
  <si>
    <t xml:space="preserve">Labour cost % of sales</t>
  </si>
  <si>
    <t xml:space="preserve">Total labour cost / forecast weekly sales</t>
  </si>
  <si>
    <t xml:space="preserve">Sales per labour hour (SPLH)</t>
  </si>
  <si>
    <t xml:space="preserve">Forecast weekly sales / total scheduled hours</t>
  </si>
  <si>
    <t xml:space="preserve">Average wage per scheduled hour</t>
  </si>
  <si>
    <t xml:space="preserve">Total labour cost / total scheduled hours</t>
  </si>
  <si>
    <t xml:space="preserve">Split by role  (SUMIFS on the Role column of 'Weekly Schedule')</t>
  </si>
  <si>
    <t xml:space="preserve">Hours</t>
  </si>
  <si>
    <t xml:space="preserve">Cost</t>
  </si>
  <si>
    <t xml:space="preserve">% of labour cost</t>
  </si>
  <si>
    <t xml:space="preserve">Total (should equal the schedule total)</t>
  </si>
  <si>
    <t xml:space="preserve">Benchmarks</t>
  </si>
  <si>
    <t xml:space="preserve">Your result</t>
  </si>
  <si>
    <t xml:space="preserve">Benchmark low</t>
  </si>
  <si>
    <t xml:space="preserve">Benchmark high</t>
  </si>
  <si>
    <t xml:space="preserve">Status</t>
  </si>
  <si>
    <t xml:space="preserve">What-if: trim hours from the schedule</t>
  </si>
  <si>
    <t xml:space="preserve">Hours to cut from the week</t>
  </si>
  <si>
    <t xml:space="preserve">EXAMPLE - try different values.</t>
  </si>
  <si>
    <t xml:space="preserve">Average wage per hour (from above)</t>
  </si>
  <si>
    <t xml:space="preserve">Estimated labour cost after the cut</t>
  </si>
  <si>
    <t xml:space="preserve">Cutting hours at the AVERAGE wage is a planning estimate. Cutting a specific shift uses that person's rate.</t>
  </si>
  <si>
    <t xml:space="preserve">Resulting labour cost %</t>
  </si>
  <si>
    <t xml:space="preserve">Change vs current labour %</t>
  </si>
  <si>
    <t xml:space="preserve">- Benchmark - labour cost 28-35% of net sales for full-service restaurants; quick-service usually runs lower (25-30%). These are widely-cited North American operating ranges, not a guarantee. Set your own targets in the yellow cells C27/D27.</t>
  </si>
  <si>
    <t xml:space="preserve">- Benchmark - sales per labour hour (SPLH) of roughly $40-70 is typical for full-service. Higher-cheque and counter-service formats sit outside that band. Set your own targets in C28/D28.</t>
  </si>
  <si>
    <t xml:space="preserve">- Labour cost here is scheduled wages only, before employer payroll burden (CPP, EI, EHT, WSIB, vacation pay), which typically adds 12-18%.</t>
  </si>
  <si>
    <t xml:space="preserve">- Forecast weekly sales should be NET of sales tax (HST/GST). Using gross sales flatters your labour percentage.</t>
  </si>
  <si>
    <t xml:space="preserve">How to use this planner</t>
  </si>
  <si>
    <t xml:space="preserve">Read this once. Then live in the 'Weekly Schedule' tab.</t>
  </si>
  <si>
    <t xml:space="preserve">1. Set your assumptions</t>
  </si>
  <si>
    <t xml:space="preserve">On 'Weekly Schedule', set the overtime threshold (B6) and multiplier (B7). Ontario's Employment Standards Act pays overtime after 44 hours in a work week at 1.5x. Other provinces differ - Alberta and BC, for example, also have daily overtime rules this planner does not model.</t>
  </si>
  <si>
    <t xml:space="preserve">2. Enter your team</t>
  </si>
  <si>
    <t xml:space="preserve">Rows 11-30 hold up to 20 staff. Type the name, choose FOH / BOH / Manager from the drop-down, enter the hourly rate, then enter scheduled hours for each day. Rows 11-18 contain EXAMPLE staff so you can see the format - overwrite them. Everything from column K rightwards is calculated; leave it alone.</t>
  </si>
  <si>
    <t xml:space="preserve">3. Read the summary</t>
  </si>
  <si>
    <t xml:space="preserve">The 'Labour Summary' tab pulls the schedule totals, divides by your forecast weekly sales, and compares the result to industry benchmarks. Enter your sales forecast in B6 - net of HST/GST.</t>
  </si>
  <si>
    <t xml:space="preserve">Labour cost % vs sales per labour hour - and why SPLH is the better scheduling metric</t>
  </si>
  <si>
    <t xml:space="preserve">Labour cost % of sales = total labour cost / sales.</t>
  </si>
  <si>
    <t xml:space="preserve">It is the number your accountant, your landlord and your lender care about, because it is comparable across restaurants and it drops straight into the P&amp;L. Its weakness is that it is a lagging, whole-week number. It tells you the week was expensive. It does not tell you WHICH shift was overstaffed, and it moves whenever sales move even if your schedule never changed. A great Saturday can hide a badly-staffed Tuesday.</t>
  </si>
  <si>
    <t xml:space="preserve">Sales per labour hour (SPLH) = sales / labour hours.</t>
  </si>
  <si>
    <t xml:space="preserve">SPLH measures productivity per hour of work, so it is the number you can actually schedule against. You cannot schedule a percentage - you schedule people into hours. If your restaurant reliably produces $55 of sales per labour hour, then a Tuesday forecast to do $2,200 supports about 40 labour hours. That is a decision you can make on Thursday when you write the schedule, not a verdict you receive on Monday when the P&amp;L closes.</t>
  </si>
  <si>
    <t xml:space="preserve">SPLH is also wage-blind, which is a feature. If minimum wage rises 5%, your labour cost % rises and it looks like your team got worse. SPLH stays flat, correctly, because your team did exactly the same amount of work. Use SPLH to judge scheduling and productivity; use labour cost % to judge affordability.</t>
  </si>
  <si>
    <t xml:space="preserve">Use both, in this order:</t>
  </si>
  <si>
    <t xml:space="preserve">1. Forecast sales for each day.  2. Divide by your target SPLH to get the hours you can afford.  3. Build the schedule to those hours.  4. Check the resulting labour cost % against your 28-35% target BEFORE you publish. If it fails, the 'what-if' block on the Labour Summary tab tells you roughly how many hours you need to remove.</t>
  </si>
  <si>
    <t xml:space="preserve">Watch overtime</t>
  </si>
  <si>
    <t xml:space="preserve">Overtime is the quietest way to blow a labour budget. One person at 48 hours instead of 44 costs the same as roughly six extra hours at straight time. The Overtime hours column on the schedule flags this before it becomes payroll.</t>
  </si>
  <si>
    <t xml:space="preserve">What this planner does NOT include</t>
  </si>
  <si>
    <t xml:space="preserve">Employer payroll burden - CPP, EI, Employer Health Tax, WSIB, vacation pay and any benefits - typically adds 12-18% on top of the wages shown here. Tips and gratuities are excluded entirely (they are not your cost). Public-holiday premium pay, daily overtime, split-shift premiums and call-in pay are not modelled.</t>
  </si>
  <si>
    <t xml:space="preserve">Disclaimer</t>
  </si>
  <si>
    <t xml:space="preserve">This is a free planning tool, not payroll software and not legal or accounting advice. Employment-standards rules vary by province and change over time. Verify overtime rules and minimum wage for your jurisdiction, and confirm your numbers with your accountant before acting on them.</t>
  </si>
  <si>
    <t xml:space="preserve">Built by Novaryq - restaurant POS and payments. novaryq.com</t>
  </si>
</sst>
</file>

<file path=xl/styles.xml><?xml version="1.0" encoding="utf-8"?>
<styleSheet xmlns="http://schemas.openxmlformats.org/spreadsheetml/2006/main">
  <numFmts count="5">
    <numFmt numFmtId="164" formatCode="General"/>
    <numFmt numFmtId="165" formatCode="0.0;\(0.0\);\-"/>
    <numFmt numFmtId="166" formatCode="0.00\x"/>
    <numFmt numFmtId="167" formatCode="\$#,##0.00;&quot;($&quot;#,##0.00\);\-"/>
    <numFmt numFmtId="168" formatCode="0.0%;\(0.0%\);\-"/>
  </numFmts>
  <fonts count="16">
    <font>
      <sz val="11"/>
      <color theme="1"/>
      <name val="Calibri"/>
      <family val="2"/>
      <charset val="1"/>
    </font>
    <font>
      <sz val="10"/>
      <name val="Arial"/>
      <family val="0"/>
    </font>
    <font>
      <sz val="10"/>
      <name val="Arial"/>
      <family val="0"/>
    </font>
    <font>
      <sz val="10"/>
      <name val="Arial"/>
      <family val="0"/>
    </font>
    <font>
      <b val="true"/>
      <sz val="16"/>
      <color rgb="FF000000"/>
      <name val="Arial"/>
      <family val="0"/>
      <charset val="1"/>
    </font>
    <font>
      <i val="true"/>
      <sz val="10"/>
      <color rgb="FF000000"/>
      <name val="Arial"/>
      <family val="0"/>
      <charset val="1"/>
    </font>
    <font>
      <b val="true"/>
      <sz val="9"/>
      <color rgb="FF7030A0"/>
      <name val="Arial"/>
      <family val="0"/>
      <charset val="1"/>
    </font>
    <font>
      <b val="true"/>
      <sz val="11"/>
      <color rgb="FF1F4E79"/>
      <name val="Arial"/>
      <family val="0"/>
      <charset val="1"/>
    </font>
    <font>
      <sz val="10"/>
      <color rgb="FF000000"/>
      <name val="Arial"/>
      <family val="0"/>
      <charset val="1"/>
    </font>
    <font>
      <sz val="10"/>
      <color rgb="FF0000FF"/>
      <name val="Arial"/>
      <family val="0"/>
      <charset val="1"/>
    </font>
    <font>
      <i val="true"/>
      <sz val="9"/>
      <color rgb="FF000000"/>
      <name val="Arial"/>
      <family val="0"/>
      <charset val="1"/>
    </font>
    <font>
      <b val="true"/>
      <sz val="9"/>
      <color rgb="FFC00000"/>
      <name val="Arial"/>
      <family val="0"/>
      <charset val="1"/>
    </font>
    <font>
      <b val="true"/>
      <sz val="10"/>
      <color rgb="FF000000"/>
      <name val="Arial"/>
      <family val="0"/>
      <charset val="1"/>
    </font>
    <font>
      <sz val="9"/>
      <color rgb="FF000000"/>
      <name val="Arial"/>
      <family val="0"/>
      <charset val="1"/>
    </font>
    <font>
      <b val="true"/>
      <sz val="10"/>
      <color rgb="FF008000"/>
      <name val="Arial"/>
      <family val="0"/>
      <charset val="1"/>
    </font>
    <font>
      <b val="true"/>
      <sz val="12"/>
      <color rgb="FF1F4E79"/>
      <name val="Arial"/>
      <family val="0"/>
      <charset val="1"/>
    </font>
  </fonts>
  <fills count="5">
    <fill>
      <patternFill patternType="none"/>
    </fill>
    <fill>
      <patternFill patternType="gray125"/>
    </fill>
    <fill>
      <patternFill patternType="solid">
        <fgColor rgb="FFFFFF00"/>
        <bgColor rgb="FFFFFF00"/>
      </patternFill>
    </fill>
    <fill>
      <patternFill patternType="solid">
        <fgColor rgb="FFD9D9D9"/>
        <bgColor rgb="FFF2F2F2"/>
      </patternFill>
    </fill>
    <fill>
      <patternFill patternType="solid">
        <fgColor rgb="FFF2F2F2"/>
        <bgColor rgb="FFFFFFCC"/>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9" fillId="2"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6" fontId="9" fillId="2"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left" vertical="bottom" textRotation="0" wrapText="fals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7" fontId="9"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true" applyProtection="false">
      <alignment horizontal="center"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7" fontId="8" fillId="0" borderId="1" xfId="0" applyFont="true" applyBorder="true" applyAlignment="false" applyProtection="false">
      <alignment horizontal="general" vertical="bottom" textRotation="0" wrapText="false" indent="0" shrinkToFit="false"/>
      <protection locked="true" hidden="false"/>
    </xf>
    <xf numFmtId="167" fontId="12" fillId="0" borderId="1" xfId="0" applyFont="true" applyBorder="true" applyAlignment="false" applyProtection="false">
      <alignment horizontal="general" vertical="bottom" textRotation="0" wrapText="false" indent="0" shrinkToFit="false"/>
      <protection locked="true" hidden="false"/>
    </xf>
    <xf numFmtId="164" fontId="9" fillId="4" borderId="1" xfId="0" applyFont="true" applyBorder="true" applyAlignment="true" applyProtection="false">
      <alignment horizontal="left" vertical="bottom" textRotation="0" wrapText="false" indent="0" shrinkToFit="false"/>
      <protection locked="true" hidden="false"/>
    </xf>
    <xf numFmtId="164" fontId="9" fillId="4" borderId="1" xfId="0" applyFont="true" applyBorder="true" applyAlignment="true" applyProtection="false">
      <alignment horizontal="center" vertical="bottom" textRotation="0" wrapText="false" indent="0" shrinkToFit="false"/>
      <protection locked="true" hidden="false"/>
    </xf>
    <xf numFmtId="167" fontId="9" fillId="4" borderId="1" xfId="0" applyFont="true" applyBorder="true" applyAlignment="false" applyProtection="false">
      <alignment horizontal="general" vertical="bottom" textRotation="0" wrapText="false" indent="0" shrinkToFit="false"/>
      <protection locked="true" hidden="false"/>
    </xf>
    <xf numFmtId="165" fontId="9" fillId="4" borderId="1" xfId="0" applyFont="true" applyBorder="true" applyAlignment="true" applyProtection="false">
      <alignment horizontal="center" vertical="bottom" textRotation="0" wrapText="false" indent="0"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7" fontId="8" fillId="4" borderId="1" xfId="0" applyFont="true" applyBorder="true" applyAlignment="false" applyProtection="false">
      <alignment horizontal="general" vertical="bottom" textRotation="0" wrapText="false" indent="0" shrinkToFit="false"/>
      <protection locked="true" hidden="false"/>
    </xf>
    <xf numFmtId="167" fontId="12" fillId="4" borderId="1" xfId="0" applyFont="true" applyBorder="true" applyAlignment="false" applyProtection="false">
      <alignment horizontal="general" vertical="bottom" textRotation="0" wrapText="false" indent="0" shrinkToFit="false"/>
      <protection locked="true" hidden="false"/>
    </xf>
    <xf numFmtId="164" fontId="12" fillId="3"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5" fontId="12" fillId="3" borderId="1" xfId="0" applyFont="true" applyBorder="true" applyAlignment="false" applyProtection="false">
      <alignment horizontal="general" vertical="bottom" textRotation="0" wrapText="false" indent="0" shrinkToFit="false"/>
      <protection locked="true" hidden="false"/>
    </xf>
    <xf numFmtId="167" fontId="12" fillId="3" borderId="1"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7" fontId="9" fillId="2"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7" fontId="14"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5" fontId="14" fillId="0" borderId="1" xfId="0" applyFont="true" applyBorder="true" applyAlignment="false" applyProtection="false">
      <alignment horizontal="general" vertical="bottom" textRotation="0" wrapText="false" indent="0" shrinkToFit="false"/>
      <protection locked="true" hidden="false"/>
    </xf>
    <xf numFmtId="168" fontId="12" fillId="0" borderId="1" xfId="0" applyFont="true" applyBorder="true" applyAlignment="false" applyProtection="false">
      <alignment horizontal="general" vertical="bottom" textRotation="0" wrapText="false" indent="0" shrinkToFit="false"/>
      <protection locked="true" hidden="false"/>
    </xf>
    <xf numFmtId="168" fontId="8"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8" fontId="12" fillId="3" borderId="1" xfId="0" applyFont="true" applyBorder="true" applyAlignment="false" applyProtection="false">
      <alignment horizontal="general" vertical="bottom" textRotation="0" wrapText="false" indent="0" shrinkToFit="false"/>
      <protection locked="true" hidden="false"/>
    </xf>
    <xf numFmtId="168" fontId="9"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15" fillId="0" borderId="0" xfId="0" applyFont="true" applyBorder="false" applyAlignment="true" applyProtection="false">
      <alignment horizontal="general" vertical="top" textRotation="0" wrapText="true" indent="0" shrinkToFit="false"/>
      <protection locked="true" hidden="false"/>
    </xf>
    <xf numFmtId="164" fontId="12"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3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3" ySplit="10" topLeftCell="D11" activePane="bottomRight" state="frozen"/>
      <selection pane="topLeft" activeCell="A1" activeCellId="0" sqref="A1"/>
      <selection pane="topRight" activeCell="D1" activeCellId="0" sqref="D1"/>
      <selection pane="bottomLeft" activeCell="A11" activeCellId="0" sqref="A11"/>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3" min="2" style="0" width="11"/>
    <col collapsed="false" customWidth="true" hidden="false" outlineLevel="0" max="10" min="4" style="0" width="6.51"/>
    <col collapsed="false" customWidth="true" hidden="false" outlineLevel="0" max="11" min="11" style="0" width="11"/>
    <col collapsed="false" customWidth="true" hidden="false" outlineLevel="0" max="15" min="12" style="0" width="12"/>
    <col collapsed="false" customWidth="true" hidden="false" outlineLevel="0" max="16" min="16" style="0" width="13"/>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5" customFormat="false" ht="15" hidden="false" customHeight="false" outlineLevel="0" collapsed="false">
      <c r="A5" s="4" t="s">
        <v>3</v>
      </c>
    </row>
    <row r="6" customFormat="false" ht="15" hidden="false" customHeight="false" outlineLevel="0" collapsed="false">
      <c r="A6" s="5" t="s">
        <v>4</v>
      </c>
      <c r="B6" s="6" t="n">
        <v>44</v>
      </c>
      <c r="D6" s="7" t="s">
        <v>5</v>
      </c>
    </row>
    <row r="7" customFormat="false" ht="15" hidden="false" customHeight="false" outlineLevel="0" collapsed="false">
      <c r="A7" s="5" t="s">
        <v>6</v>
      </c>
      <c r="B7" s="8" t="n">
        <v>1.5</v>
      </c>
      <c r="D7" s="7" t="s">
        <v>7</v>
      </c>
    </row>
    <row r="9" customFormat="false" ht="15" hidden="false" customHeight="false" outlineLevel="0" collapsed="false">
      <c r="A9" s="9" t="s">
        <v>8</v>
      </c>
    </row>
    <row r="10" customFormat="false" ht="30" hidden="false" customHeight="true" outlineLevel="0" collapsed="false">
      <c r="A10" s="10" t="s">
        <v>9</v>
      </c>
      <c r="B10" s="10" t="s">
        <v>10</v>
      </c>
      <c r="C10" s="10" t="s">
        <v>11</v>
      </c>
      <c r="D10" s="10" t="s">
        <v>12</v>
      </c>
      <c r="E10" s="10" t="s">
        <v>13</v>
      </c>
      <c r="F10" s="10" t="s">
        <v>14</v>
      </c>
      <c r="G10" s="10" t="s">
        <v>15</v>
      </c>
      <c r="H10" s="10" t="s">
        <v>16</v>
      </c>
      <c r="I10" s="10" t="s">
        <v>17</v>
      </c>
      <c r="J10" s="10" t="s">
        <v>18</v>
      </c>
      <c r="K10" s="10" t="s">
        <v>19</v>
      </c>
      <c r="L10" s="10" t="s">
        <v>20</v>
      </c>
      <c r="M10" s="10" t="s">
        <v>21</v>
      </c>
      <c r="N10" s="10" t="s">
        <v>22</v>
      </c>
      <c r="O10" s="10" t="s">
        <v>23</v>
      </c>
      <c r="P10" s="10" t="s">
        <v>24</v>
      </c>
    </row>
    <row r="11" customFormat="false" ht="15" hidden="false" customHeight="false" outlineLevel="0" collapsed="false">
      <c r="A11" s="11" t="s">
        <v>25</v>
      </c>
      <c r="B11" s="12" t="s">
        <v>26</v>
      </c>
      <c r="C11" s="13" t="n">
        <v>32</v>
      </c>
      <c r="D11" s="14" t="n">
        <v>8</v>
      </c>
      <c r="E11" s="14" t="n">
        <v>8</v>
      </c>
      <c r="F11" s="14" t="n">
        <v>8</v>
      </c>
      <c r="G11" s="14" t="n">
        <v>8</v>
      </c>
      <c r="H11" s="14" t="n">
        <v>8</v>
      </c>
      <c r="I11" s="14" t="n">
        <v>0</v>
      </c>
      <c r="J11" s="14" t="n">
        <v>0</v>
      </c>
      <c r="K11" s="15" t="n">
        <f aca="false">SUM(D11:J11)</f>
        <v>40</v>
      </c>
      <c r="L11" s="15" t="n">
        <f aca="false">MIN(K11,$B$6)</f>
        <v>40</v>
      </c>
      <c r="M11" s="15" t="n">
        <f aca="false">MAX(0,K11-$B$6)</f>
        <v>0</v>
      </c>
      <c r="N11" s="16" t="n">
        <f aca="false">ROUND(L11*C11,2)</f>
        <v>1280</v>
      </c>
      <c r="O11" s="16" t="n">
        <f aca="false">ROUND(M11*C11*$B$7,2)</f>
        <v>0</v>
      </c>
      <c r="P11" s="17" t="n">
        <f aca="false">N11+O11</f>
        <v>1280</v>
      </c>
    </row>
    <row r="12" customFormat="false" ht="15" hidden="false" customHeight="false" outlineLevel="0" collapsed="false">
      <c r="A12" s="18" t="s">
        <v>27</v>
      </c>
      <c r="B12" s="19" t="s">
        <v>28</v>
      </c>
      <c r="C12" s="20" t="n">
        <v>24.5</v>
      </c>
      <c r="D12" s="21" t="n">
        <v>9</v>
      </c>
      <c r="E12" s="21" t="n">
        <v>9</v>
      </c>
      <c r="F12" s="21" t="n">
        <v>9</v>
      </c>
      <c r="G12" s="21" t="n">
        <v>9</v>
      </c>
      <c r="H12" s="21" t="n">
        <v>9</v>
      </c>
      <c r="I12" s="21" t="n">
        <v>0</v>
      </c>
      <c r="J12" s="21" t="n">
        <v>0</v>
      </c>
      <c r="K12" s="22" t="n">
        <f aca="false">SUM(D12:J12)</f>
        <v>45</v>
      </c>
      <c r="L12" s="22" t="n">
        <f aca="false">MIN(K12,$B$6)</f>
        <v>44</v>
      </c>
      <c r="M12" s="22" t="n">
        <f aca="false">MAX(0,K12-$B$6)</f>
        <v>1</v>
      </c>
      <c r="N12" s="23" t="n">
        <f aca="false">ROUND(L12*C12,2)</f>
        <v>1078</v>
      </c>
      <c r="O12" s="23" t="n">
        <f aca="false">ROUND(M12*C12*$B$7,2)</f>
        <v>36.75</v>
      </c>
      <c r="P12" s="24" t="n">
        <f aca="false">N12+O12</f>
        <v>1114.75</v>
      </c>
    </row>
    <row r="13" customFormat="false" ht="15" hidden="false" customHeight="false" outlineLevel="0" collapsed="false">
      <c r="A13" s="11" t="s">
        <v>29</v>
      </c>
      <c r="B13" s="12" t="s">
        <v>28</v>
      </c>
      <c r="C13" s="13" t="n">
        <v>21</v>
      </c>
      <c r="D13" s="14" t="n">
        <v>8</v>
      </c>
      <c r="E13" s="14" t="n">
        <v>8</v>
      </c>
      <c r="F13" s="14" t="n">
        <v>8</v>
      </c>
      <c r="G13" s="14" t="n">
        <v>8</v>
      </c>
      <c r="H13" s="14" t="n">
        <v>8</v>
      </c>
      <c r="I13" s="14" t="n">
        <v>8</v>
      </c>
      <c r="J13" s="14" t="n">
        <v>0</v>
      </c>
      <c r="K13" s="15" t="n">
        <f aca="false">SUM(D13:J13)</f>
        <v>48</v>
      </c>
      <c r="L13" s="15" t="n">
        <f aca="false">MIN(K13,$B$6)</f>
        <v>44</v>
      </c>
      <c r="M13" s="15" t="n">
        <f aca="false">MAX(0,K13-$B$6)</f>
        <v>4</v>
      </c>
      <c r="N13" s="16" t="n">
        <f aca="false">ROUND(L13*C13,2)</f>
        <v>924</v>
      </c>
      <c r="O13" s="16" t="n">
        <f aca="false">ROUND(M13*C13*$B$7,2)</f>
        <v>126</v>
      </c>
      <c r="P13" s="17" t="n">
        <f aca="false">N13+O13</f>
        <v>1050</v>
      </c>
    </row>
    <row r="14" customFormat="false" ht="15" hidden="false" customHeight="false" outlineLevel="0" collapsed="false">
      <c r="A14" s="18" t="s">
        <v>30</v>
      </c>
      <c r="B14" s="19" t="s">
        <v>28</v>
      </c>
      <c r="C14" s="20" t="n">
        <v>18.5</v>
      </c>
      <c r="D14" s="21" t="n">
        <v>0</v>
      </c>
      <c r="E14" s="21" t="n">
        <v>7</v>
      </c>
      <c r="F14" s="21" t="n">
        <v>7</v>
      </c>
      <c r="G14" s="21" t="n">
        <v>7</v>
      </c>
      <c r="H14" s="21" t="n">
        <v>8</v>
      </c>
      <c r="I14" s="21" t="n">
        <v>8</v>
      </c>
      <c r="J14" s="21" t="n">
        <v>6</v>
      </c>
      <c r="K14" s="22" t="n">
        <f aca="false">SUM(D14:J14)</f>
        <v>43</v>
      </c>
      <c r="L14" s="22" t="n">
        <f aca="false">MIN(K14,$B$6)</f>
        <v>43</v>
      </c>
      <c r="M14" s="22" t="n">
        <f aca="false">MAX(0,K14-$B$6)</f>
        <v>0</v>
      </c>
      <c r="N14" s="23" t="n">
        <f aca="false">ROUND(L14*C14,2)</f>
        <v>795.5</v>
      </c>
      <c r="O14" s="23" t="n">
        <f aca="false">ROUND(M14*C14*$B$7,2)</f>
        <v>0</v>
      </c>
      <c r="P14" s="24" t="n">
        <f aca="false">N14+O14</f>
        <v>795.5</v>
      </c>
    </row>
    <row r="15" customFormat="false" ht="15" hidden="false" customHeight="false" outlineLevel="0" collapsed="false">
      <c r="A15" s="11" t="s">
        <v>31</v>
      </c>
      <c r="B15" s="12" t="s">
        <v>32</v>
      </c>
      <c r="C15" s="13" t="n">
        <v>17.2</v>
      </c>
      <c r="D15" s="14" t="n">
        <v>6</v>
      </c>
      <c r="E15" s="14" t="n">
        <v>6</v>
      </c>
      <c r="F15" s="14" t="n">
        <v>0</v>
      </c>
      <c r="G15" s="14" t="n">
        <v>6</v>
      </c>
      <c r="H15" s="14" t="n">
        <v>8</v>
      </c>
      <c r="I15" s="14" t="n">
        <v>8</v>
      </c>
      <c r="J15" s="14" t="n">
        <v>6</v>
      </c>
      <c r="K15" s="15" t="n">
        <f aca="false">SUM(D15:J15)</f>
        <v>40</v>
      </c>
      <c r="L15" s="15" t="n">
        <f aca="false">MIN(K15,$B$6)</f>
        <v>40</v>
      </c>
      <c r="M15" s="15" t="n">
        <f aca="false">MAX(0,K15-$B$6)</f>
        <v>0</v>
      </c>
      <c r="N15" s="16" t="n">
        <f aca="false">ROUND(L15*C15,2)</f>
        <v>688</v>
      </c>
      <c r="O15" s="16" t="n">
        <f aca="false">ROUND(M15*C15*$B$7,2)</f>
        <v>0</v>
      </c>
      <c r="P15" s="17" t="n">
        <f aca="false">N15+O15</f>
        <v>688</v>
      </c>
    </row>
    <row r="16" customFormat="false" ht="15" hidden="false" customHeight="false" outlineLevel="0" collapsed="false">
      <c r="A16" s="18" t="s">
        <v>33</v>
      </c>
      <c r="B16" s="19" t="s">
        <v>32</v>
      </c>
      <c r="C16" s="20" t="n">
        <v>17.2</v>
      </c>
      <c r="D16" s="21" t="n">
        <v>0</v>
      </c>
      <c r="E16" s="21" t="n">
        <v>5</v>
      </c>
      <c r="F16" s="21" t="n">
        <v>5</v>
      </c>
      <c r="G16" s="21" t="n">
        <v>5</v>
      </c>
      <c r="H16" s="21" t="n">
        <v>8</v>
      </c>
      <c r="I16" s="21" t="n">
        <v>8</v>
      </c>
      <c r="J16" s="21" t="n">
        <v>8</v>
      </c>
      <c r="K16" s="22" t="n">
        <f aca="false">SUM(D16:J16)</f>
        <v>39</v>
      </c>
      <c r="L16" s="22" t="n">
        <f aca="false">MIN(K16,$B$6)</f>
        <v>39</v>
      </c>
      <c r="M16" s="22" t="n">
        <f aca="false">MAX(0,K16-$B$6)</f>
        <v>0</v>
      </c>
      <c r="N16" s="23" t="n">
        <f aca="false">ROUND(L16*C16,2)</f>
        <v>670.8</v>
      </c>
      <c r="O16" s="23" t="n">
        <f aca="false">ROUND(M16*C16*$B$7,2)</f>
        <v>0</v>
      </c>
      <c r="P16" s="24" t="n">
        <f aca="false">N16+O16</f>
        <v>670.8</v>
      </c>
    </row>
    <row r="17" customFormat="false" ht="15" hidden="false" customHeight="false" outlineLevel="0" collapsed="false">
      <c r="A17" s="11" t="s">
        <v>34</v>
      </c>
      <c r="B17" s="12" t="s">
        <v>32</v>
      </c>
      <c r="C17" s="13" t="n">
        <v>17.2</v>
      </c>
      <c r="D17" s="14" t="n">
        <v>5</v>
      </c>
      <c r="E17" s="14" t="n">
        <v>0</v>
      </c>
      <c r="F17" s="14" t="n">
        <v>5</v>
      </c>
      <c r="G17" s="14" t="n">
        <v>6</v>
      </c>
      <c r="H17" s="14" t="n">
        <v>7</v>
      </c>
      <c r="I17" s="14" t="n">
        <v>9</v>
      </c>
      <c r="J17" s="14" t="n">
        <v>9</v>
      </c>
      <c r="K17" s="15" t="n">
        <f aca="false">SUM(D17:J17)</f>
        <v>41</v>
      </c>
      <c r="L17" s="15" t="n">
        <f aca="false">MIN(K17,$B$6)</f>
        <v>41</v>
      </c>
      <c r="M17" s="15" t="n">
        <f aca="false">MAX(0,K17-$B$6)</f>
        <v>0</v>
      </c>
      <c r="N17" s="16" t="n">
        <f aca="false">ROUND(L17*C17,2)</f>
        <v>705.2</v>
      </c>
      <c r="O17" s="16" t="n">
        <f aca="false">ROUND(M17*C17*$B$7,2)</f>
        <v>0</v>
      </c>
      <c r="P17" s="17" t="n">
        <f aca="false">N17+O17</f>
        <v>705.2</v>
      </c>
    </row>
    <row r="18" customFormat="false" ht="15" hidden="false" customHeight="false" outlineLevel="0" collapsed="false">
      <c r="A18" s="18" t="s">
        <v>35</v>
      </c>
      <c r="B18" s="19" t="s">
        <v>32</v>
      </c>
      <c r="C18" s="20" t="n">
        <v>16.55</v>
      </c>
      <c r="D18" s="21" t="n">
        <v>0</v>
      </c>
      <c r="E18" s="21" t="n">
        <v>0</v>
      </c>
      <c r="F18" s="21" t="n">
        <v>4</v>
      </c>
      <c r="G18" s="21" t="n">
        <v>4</v>
      </c>
      <c r="H18" s="21" t="n">
        <v>6</v>
      </c>
      <c r="I18" s="21" t="n">
        <v>8</v>
      </c>
      <c r="J18" s="21" t="n">
        <v>8</v>
      </c>
      <c r="K18" s="22" t="n">
        <f aca="false">SUM(D18:J18)</f>
        <v>30</v>
      </c>
      <c r="L18" s="22" t="n">
        <f aca="false">MIN(K18,$B$6)</f>
        <v>30</v>
      </c>
      <c r="M18" s="22" t="n">
        <f aca="false">MAX(0,K18-$B$6)</f>
        <v>0</v>
      </c>
      <c r="N18" s="23" t="n">
        <f aca="false">ROUND(L18*C18,2)</f>
        <v>496.5</v>
      </c>
      <c r="O18" s="23" t="n">
        <f aca="false">ROUND(M18*C18*$B$7,2)</f>
        <v>0</v>
      </c>
      <c r="P18" s="24" t="n">
        <f aca="false">N18+O18</f>
        <v>496.5</v>
      </c>
    </row>
    <row r="19" customFormat="false" ht="15" hidden="false" customHeight="false" outlineLevel="0" collapsed="false">
      <c r="A19" s="11"/>
      <c r="B19" s="12"/>
      <c r="C19" s="13"/>
      <c r="D19" s="14"/>
      <c r="E19" s="14"/>
      <c r="F19" s="14"/>
      <c r="G19" s="14"/>
      <c r="H19" s="14"/>
      <c r="I19" s="14"/>
      <c r="J19" s="14"/>
      <c r="K19" s="15" t="n">
        <f aca="false">SUM(D19:J19)</f>
        <v>0</v>
      </c>
      <c r="L19" s="15" t="n">
        <f aca="false">MIN(K19,$B$6)</f>
        <v>0</v>
      </c>
      <c r="M19" s="15" t="n">
        <f aca="false">MAX(0,K19-$B$6)</f>
        <v>0</v>
      </c>
      <c r="N19" s="16" t="n">
        <f aca="false">ROUND(L19*C19,2)</f>
        <v>0</v>
      </c>
      <c r="O19" s="16" t="n">
        <f aca="false">ROUND(M19*C19*$B$7,2)</f>
        <v>0</v>
      </c>
      <c r="P19" s="17" t="n">
        <f aca="false">N19+O19</f>
        <v>0</v>
      </c>
    </row>
    <row r="20" customFormat="false" ht="15" hidden="false" customHeight="false" outlineLevel="0" collapsed="false">
      <c r="A20" s="18"/>
      <c r="B20" s="19"/>
      <c r="C20" s="20"/>
      <c r="D20" s="21"/>
      <c r="E20" s="21"/>
      <c r="F20" s="21"/>
      <c r="G20" s="21"/>
      <c r="H20" s="21"/>
      <c r="I20" s="21"/>
      <c r="J20" s="21"/>
      <c r="K20" s="22" t="n">
        <f aca="false">SUM(D20:J20)</f>
        <v>0</v>
      </c>
      <c r="L20" s="22" t="n">
        <f aca="false">MIN(K20,$B$6)</f>
        <v>0</v>
      </c>
      <c r="M20" s="22" t="n">
        <f aca="false">MAX(0,K20-$B$6)</f>
        <v>0</v>
      </c>
      <c r="N20" s="23" t="n">
        <f aca="false">ROUND(L20*C20,2)</f>
        <v>0</v>
      </c>
      <c r="O20" s="23" t="n">
        <f aca="false">ROUND(M20*C20*$B$7,2)</f>
        <v>0</v>
      </c>
      <c r="P20" s="24" t="n">
        <f aca="false">N20+O20</f>
        <v>0</v>
      </c>
    </row>
    <row r="21" customFormat="false" ht="15" hidden="false" customHeight="false" outlineLevel="0" collapsed="false">
      <c r="A21" s="11"/>
      <c r="B21" s="12"/>
      <c r="C21" s="13"/>
      <c r="D21" s="14"/>
      <c r="E21" s="14"/>
      <c r="F21" s="14"/>
      <c r="G21" s="14"/>
      <c r="H21" s="14"/>
      <c r="I21" s="14"/>
      <c r="J21" s="14"/>
      <c r="K21" s="15" t="n">
        <f aca="false">SUM(D21:J21)</f>
        <v>0</v>
      </c>
      <c r="L21" s="15" t="n">
        <f aca="false">MIN(K21,$B$6)</f>
        <v>0</v>
      </c>
      <c r="M21" s="15" t="n">
        <f aca="false">MAX(0,K21-$B$6)</f>
        <v>0</v>
      </c>
      <c r="N21" s="16" t="n">
        <f aca="false">ROUND(L21*C21,2)</f>
        <v>0</v>
      </c>
      <c r="O21" s="16" t="n">
        <f aca="false">ROUND(M21*C21*$B$7,2)</f>
        <v>0</v>
      </c>
      <c r="P21" s="17" t="n">
        <f aca="false">N21+O21</f>
        <v>0</v>
      </c>
    </row>
    <row r="22" customFormat="false" ht="15" hidden="false" customHeight="false" outlineLevel="0" collapsed="false">
      <c r="A22" s="18"/>
      <c r="B22" s="19"/>
      <c r="C22" s="20"/>
      <c r="D22" s="21"/>
      <c r="E22" s="21"/>
      <c r="F22" s="21"/>
      <c r="G22" s="21"/>
      <c r="H22" s="21"/>
      <c r="I22" s="21"/>
      <c r="J22" s="21"/>
      <c r="K22" s="22" t="n">
        <f aca="false">SUM(D22:J22)</f>
        <v>0</v>
      </c>
      <c r="L22" s="22" t="n">
        <f aca="false">MIN(K22,$B$6)</f>
        <v>0</v>
      </c>
      <c r="M22" s="22" t="n">
        <f aca="false">MAX(0,K22-$B$6)</f>
        <v>0</v>
      </c>
      <c r="N22" s="23" t="n">
        <f aca="false">ROUND(L22*C22,2)</f>
        <v>0</v>
      </c>
      <c r="O22" s="23" t="n">
        <f aca="false">ROUND(M22*C22*$B$7,2)</f>
        <v>0</v>
      </c>
      <c r="P22" s="24" t="n">
        <f aca="false">N22+O22</f>
        <v>0</v>
      </c>
    </row>
    <row r="23" customFormat="false" ht="15" hidden="false" customHeight="false" outlineLevel="0" collapsed="false">
      <c r="A23" s="11"/>
      <c r="B23" s="12"/>
      <c r="C23" s="13"/>
      <c r="D23" s="14"/>
      <c r="E23" s="14"/>
      <c r="F23" s="14"/>
      <c r="G23" s="14"/>
      <c r="H23" s="14"/>
      <c r="I23" s="14"/>
      <c r="J23" s="14"/>
      <c r="K23" s="15" t="n">
        <f aca="false">SUM(D23:J23)</f>
        <v>0</v>
      </c>
      <c r="L23" s="15" t="n">
        <f aca="false">MIN(K23,$B$6)</f>
        <v>0</v>
      </c>
      <c r="M23" s="15" t="n">
        <f aca="false">MAX(0,K23-$B$6)</f>
        <v>0</v>
      </c>
      <c r="N23" s="16" t="n">
        <f aca="false">ROUND(L23*C23,2)</f>
        <v>0</v>
      </c>
      <c r="O23" s="16" t="n">
        <f aca="false">ROUND(M23*C23*$B$7,2)</f>
        <v>0</v>
      </c>
      <c r="P23" s="17" t="n">
        <f aca="false">N23+O23</f>
        <v>0</v>
      </c>
    </row>
    <row r="24" customFormat="false" ht="15" hidden="false" customHeight="false" outlineLevel="0" collapsed="false">
      <c r="A24" s="18"/>
      <c r="B24" s="19"/>
      <c r="C24" s="20"/>
      <c r="D24" s="21"/>
      <c r="E24" s="21"/>
      <c r="F24" s="21"/>
      <c r="G24" s="21"/>
      <c r="H24" s="21"/>
      <c r="I24" s="21"/>
      <c r="J24" s="21"/>
      <c r="K24" s="22" t="n">
        <f aca="false">SUM(D24:J24)</f>
        <v>0</v>
      </c>
      <c r="L24" s="22" t="n">
        <f aca="false">MIN(K24,$B$6)</f>
        <v>0</v>
      </c>
      <c r="M24" s="22" t="n">
        <f aca="false">MAX(0,K24-$B$6)</f>
        <v>0</v>
      </c>
      <c r="N24" s="23" t="n">
        <f aca="false">ROUND(L24*C24,2)</f>
        <v>0</v>
      </c>
      <c r="O24" s="23" t="n">
        <f aca="false">ROUND(M24*C24*$B$7,2)</f>
        <v>0</v>
      </c>
      <c r="P24" s="24" t="n">
        <f aca="false">N24+O24</f>
        <v>0</v>
      </c>
    </row>
    <row r="25" customFormat="false" ht="15" hidden="false" customHeight="false" outlineLevel="0" collapsed="false">
      <c r="A25" s="11"/>
      <c r="B25" s="12"/>
      <c r="C25" s="13"/>
      <c r="D25" s="14"/>
      <c r="E25" s="14"/>
      <c r="F25" s="14"/>
      <c r="G25" s="14"/>
      <c r="H25" s="14"/>
      <c r="I25" s="14"/>
      <c r="J25" s="14"/>
      <c r="K25" s="15" t="n">
        <f aca="false">SUM(D25:J25)</f>
        <v>0</v>
      </c>
      <c r="L25" s="15" t="n">
        <f aca="false">MIN(K25,$B$6)</f>
        <v>0</v>
      </c>
      <c r="M25" s="15" t="n">
        <f aca="false">MAX(0,K25-$B$6)</f>
        <v>0</v>
      </c>
      <c r="N25" s="16" t="n">
        <f aca="false">ROUND(L25*C25,2)</f>
        <v>0</v>
      </c>
      <c r="O25" s="16" t="n">
        <f aca="false">ROUND(M25*C25*$B$7,2)</f>
        <v>0</v>
      </c>
      <c r="P25" s="17" t="n">
        <f aca="false">N25+O25</f>
        <v>0</v>
      </c>
    </row>
    <row r="26" customFormat="false" ht="15" hidden="false" customHeight="false" outlineLevel="0" collapsed="false">
      <c r="A26" s="18"/>
      <c r="B26" s="19"/>
      <c r="C26" s="20"/>
      <c r="D26" s="21"/>
      <c r="E26" s="21"/>
      <c r="F26" s="21"/>
      <c r="G26" s="21"/>
      <c r="H26" s="21"/>
      <c r="I26" s="21"/>
      <c r="J26" s="21"/>
      <c r="K26" s="22" t="n">
        <f aca="false">SUM(D26:J26)</f>
        <v>0</v>
      </c>
      <c r="L26" s="22" t="n">
        <f aca="false">MIN(K26,$B$6)</f>
        <v>0</v>
      </c>
      <c r="M26" s="22" t="n">
        <f aca="false">MAX(0,K26-$B$6)</f>
        <v>0</v>
      </c>
      <c r="N26" s="23" t="n">
        <f aca="false">ROUND(L26*C26,2)</f>
        <v>0</v>
      </c>
      <c r="O26" s="23" t="n">
        <f aca="false">ROUND(M26*C26*$B$7,2)</f>
        <v>0</v>
      </c>
      <c r="P26" s="24" t="n">
        <f aca="false">N26+O26</f>
        <v>0</v>
      </c>
    </row>
    <row r="27" customFormat="false" ht="15" hidden="false" customHeight="false" outlineLevel="0" collapsed="false">
      <c r="A27" s="11"/>
      <c r="B27" s="12"/>
      <c r="C27" s="13"/>
      <c r="D27" s="14"/>
      <c r="E27" s="14"/>
      <c r="F27" s="14"/>
      <c r="G27" s="14"/>
      <c r="H27" s="14"/>
      <c r="I27" s="14"/>
      <c r="J27" s="14"/>
      <c r="K27" s="15" t="n">
        <f aca="false">SUM(D27:J27)</f>
        <v>0</v>
      </c>
      <c r="L27" s="15" t="n">
        <f aca="false">MIN(K27,$B$6)</f>
        <v>0</v>
      </c>
      <c r="M27" s="15" t="n">
        <f aca="false">MAX(0,K27-$B$6)</f>
        <v>0</v>
      </c>
      <c r="N27" s="16" t="n">
        <f aca="false">ROUND(L27*C27,2)</f>
        <v>0</v>
      </c>
      <c r="O27" s="16" t="n">
        <f aca="false">ROUND(M27*C27*$B$7,2)</f>
        <v>0</v>
      </c>
      <c r="P27" s="17" t="n">
        <f aca="false">N27+O27</f>
        <v>0</v>
      </c>
    </row>
    <row r="28" customFormat="false" ht="15" hidden="false" customHeight="false" outlineLevel="0" collapsed="false">
      <c r="A28" s="18"/>
      <c r="B28" s="19"/>
      <c r="C28" s="20"/>
      <c r="D28" s="21"/>
      <c r="E28" s="21"/>
      <c r="F28" s="21"/>
      <c r="G28" s="21"/>
      <c r="H28" s="21"/>
      <c r="I28" s="21"/>
      <c r="J28" s="21"/>
      <c r="K28" s="22" t="n">
        <f aca="false">SUM(D28:J28)</f>
        <v>0</v>
      </c>
      <c r="L28" s="22" t="n">
        <f aca="false">MIN(K28,$B$6)</f>
        <v>0</v>
      </c>
      <c r="M28" s="22" t="n">
        <f aca="false">MAX(0,K28-$B$6)</f>
        <v>0</v>
      </c>
      <c r="N28" s="23" t="n">
        <f aca="false">ROUND(L28*C28,2)</f>
        <v>0</v>
      </c>
      <c r="O28" s="23" t="n">
        <f aca="false">ROUND(M28*C28*$B$7,2)</f>
        <v>0</v>
      </c>
      <c r="P28" s="24" t="n">
        <f aca="false">N28+O28</f>
        <v>0</v>
      </c>
    </row>
    <row r="29" customFormat="false" ht="15" hidden="false" customHeight="false" outlineLevel="0" collapsed="false">
      <c r="A29" s="11"/>
      <c r="B29" s="12"/>
      <c r="C29" s="13"/>
      <c r="D29" s="14"/>
      <c r="E29" s="14"/>
      <c r="F29" s="14"/>
      <c r="G29" s="14"/>
      <c r="H29" s="14"/>
      <c r="I29" s="14"/>
      <c r="J29" s="14"/>
      <c r="K29" s="15" t="n">
        <f aca="false">SUM(D29:J29)</f>
        <v>0</v>
      </c>
      <c r="L29" s="15" t="n">
        <f aca="false">MIN(K29,$B$6)</f>
        <v>0</v>
      </c>
      <c r="M29" s="15" t="n">
        <f aca="false">MAX(0,K29-$B$6)</f>
        <v>0</v>
      </c>
      <c r="N29" s="16" t="n">
        <f aca="false">ROUND(L29*C29,2)</f>
        <v>0</v>
      </c>
      <c r="O29" s="16" t="n">
        <f aca="false">ROUND(M29*C29*$B$7,2)</f>
        <v>0</v>
      </c>
      <c r="P29" s="17" t="n">
        <f aca="false">N29+O29</f>
        <v>0</v>
      </c>
    </row>
    <row r="30" customFormat="false" ht="15" hidden="false" customHeight="false" outlineLevel="0" collapsed="false">
      <c r="A30" s="18"/>
      <c r="B30" s="19"/>
      <c r="C30" s="20"/>
      <c r="D30" s="21"/>
      <c r="E30" s="21"/>
      <c r="F30" s="21"/>
      <c r="G30" s="21"/>
      <c r="H30" s="21"/>
      <c r="I30" s="21"/>
      <c r="J30" s="21"/>
      <c r="K30" s="22" t="n">
        <f aca="false">SUM(D30:J30)</f>
        <v>0</v>
      </c>
      <c r="L30" s="22" t="n">
        <f aca="false">MIN(K30,$B$6)</f>
        <v>0</v>
      </c>
      <c r="M30" s="22" t="n">
        <f aca="false">MAX(0,K30-$B$6)</f>
        <v>0</v>
      </c>
      <c r="N30" s="23" t="n">
        <f aca="false">ROUND(L30*C30,2)</f>
        <v>0</v>
      </c>
      <c r="O30" s="23" t="n">
        <f aca="false">ROUND(M30*C30*$B$7,2)</f>
        <v>0</v>
      </c>
      <c r="P30" s="24" t="n">
        <f aca="false">N30+O30</f>
        <v>0</v>
      </c>
    </row>
    <row r="31" customFormat="false" ht="15" hidden="false" customHeight="false" outlineLevel="0" collapsed="false">
      <c r="A31" s="25" t="s">
        <v>36</v>
      </c>
      <c r="B31" s="26"/>
      <c r="C31" s="26"/>
      <c r="D31" s="27" t="n">
        <f aca="false">SUM(D11:D30)</f>
        <v>36</v>
      </c>
      <c r="E31" s="27" t="n">
        <f aca="false">SUM(E11:E30)</f>
        <v>43</v>
      </c>
      <c r="F31" s="27" t="n">
        <f aca="false">SUM(F11:F30)</f>
        <v>46</v>
      </c>
      <c r="G31" s="27" t="n">
        <f aca="false">SUM(G11:G30)</f>
        <v>53</v>
      </c>
      <c r="H31" s="27" t="n">
        <f aca="false">SUM(H11:H30)</f>
        <v>62</v>
      </c>
      <c r="I31" s="27" t="n">
        <f aca="false">SUM(I11:I30)</f>
        <v>49</v>
      </c>
      <c r="J31" s="27" t="n">
        <f aca="false">SUM(J11:J30)</f>
        <v>37</v>
      </c>
      <c r="K31" s="27" t="n">
        <f aca="false">SUM(K11:K30)</f>
        <v>326</v>
      </c>
      <c r="L31" s="27" t="n">
        <f aca="false">SUM(L11:L30)</f>
        <v>321</v>
      </c>
      <c r="M31" s="27" t="n">
        <f aca="false">SUM(M11:M30)</f>
        <v>5</v>
      </c>
      <c r="N31" s="28" t="n">
        <f aca="false">SUM(N11:N30)</f>
        <v>6638</v>
      </c>
      <c r="O31" s="28" t="n">
        <f aca="false">SUM(O11:O30)</f>
        <v>162.75</v>
      </c>
      <c r="P31" s="28" t="n">
        <f aca="false">SUM(P11:P30)</f>
        <v>6800.75</v>
      </c>
    </row>
    <row r="33" customFormat="false" ht="15" hidden="false" customHeight="false" outlineLevel="0" collapsed="false">
      <c r="A33" s="4" t="s">
        <v>37</v>
      </c>
    </row>
    <row r="34" customFormat="false" ht="25.5" hidden="false" customHeight="true" outlineLevel="0" collapsed="false">
      <c r="A34" s="29" t="s">
        <v>38</v>
      </c>
      <c r="B34" s="29"/>
      <c r="C34" s="29"/>
      <c r="D34" s="29"/>
      <c r="E34" s="29"/>
      <c r="F34" s="29"/>
      <c r="G34" s="29"/>
      <c r="H34" s="29"/>
      <c r="I34" s="29"/>
      <c r="J34" s="29"/>
      <c r="K34" s="29"/>
      <c r="L34" s="29"/>
      <c r="M34" s="29"/>
      <c r="N34" s="29"/>
      <c r="O34" s="29"/>
      <c r="P34" s="29"/>
    </row>
    <row r="35" customFormat="false" ht="25.5" hidden="false" customHeight="true" outlineLevel="0" collapsed="false">
      <c r="A35" s="29" t="s">
        <v>39</v>
      </c>
      <c r="B35" s="29"/>
      <c r="C35" s="29"/>
      <c r="D35" s="29"/>
      <c r="E35" s="29"/>
      <c r="F35" s="29"/>
      <c r="G35" s="29"/>
      <c r="H35" s="29"/>
      <c r="I35" s="29"/>
      <c r="J35" s="29"/>
      <c r="K35" s="29"/>
      <c r="L35" s="29"/>
      <c r="M35" s="29"/>
      <c r="N35" s="29"/>
      <c r="O35" s="29"/>
      <c r="P35" s="29"/>
    </row>
    <row r="36" customFormat="false" ht="25.5" hidden="false" customHeight="true" outlineLevel="0" collapsed="false">
      <c r="A36" s="29" t="s">
        <v>40</v>
      </c>
      <c r="B36" s="29"/>
      <c r="C36" s="29"/>
      <c r="D36" s="29"/>
      <c r="E36" s="29"/>
      <c r="F36" s="29"/>
      <c r="G36" s="29"/>
      <c r="H36" s="29"/>
      <c r="I36" s="29"/>
      <c r="J36" s="29"/>
      <c r="K36" s="29"/>
      <c r="L36" s="29"/>
      <c r="M36" s="29"/>
      <c r="N36" s="29"/>
      <c r="O36" s="29"/>
      <c r="P36" s="29"/>
    </row>
    <row r="37" customFormat="false" ht="25.5" hidden="false" customHeight="true" outlineLevel="0" collapsed="false">
      <c r="A37" s="29" t="s">
        <v>41</v>
      </c>
      <c r="B37" s="29"/>
      <c r="C37" s="29"/>
      <c r="D37" s="29"/>
      <c r="E37" s="29"/>
      <c r="F37" s="29"/>
      <c r="G37" s="29"/>
      <c r="H37" s="29"/>
      <c r="I37" s="29"/>
      <c r="J37" s="29"/>
      <c r="K37" s="29"/>
      <c r="L37" s="29"/>
      <c r="M37" s="29"/>
      <c r="N37" s="29"/>
      <c r="O37" s="29"/>
      <c r="P37" s="29"/>
    </row>
    <row r="38" customFormat="false" ht="25.5" hidden="false" customHeight="true" outlineLevel="0" collapsed="false">
      <c r="A38" s="29" t="s">
        <v>42</v>
      </c>
      <c r="B38" s="29"/>
      <c r="C38" s="29"/>
      <c r="D38" s="29"/>
      <c r="E38" s="29"/>
      <c r="F38" s="29"/>
      <c r="G38" s="29"/>
      <c r="H38" s="29"/>
      <c r="I38" s="29"/>
      <c r="J38" s="29"/>
      <c r="K38" s="29"/>
      <c r="L38" s="29"/>
      <c r="M38" s="29"/>
      <c r="N38" s="29"/>
      <c r="O38" s="29"/>
      <c r="P38" s="29"/>
    </row>
  </sheetData>
  <mergeCells count="5">
    <mergeCell ref="A34:P34"/>
    <mergeCell ref="A35:P35"/>
    <mergeCell ref="A36:P36"/>
    <mergeCell ref="A37:P37"/>
    <mergeCell ref="A38:P38"/>
  </mergeCells>
  <dataValidations count="1">
    <dataValidation allowBlank="true" errorStyle="stop" operator="between" showDropDown="false" showErrorMessage="false" showInputMessage="false" sqref="B11:B30" type="list">
      <formula1>"FOH,BOH,Manager"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4" min="2" style="0" width="16"/>
    <col collapsed="false" customWidth="true" hidden="false" outlineLevel="0" max="5" min="5" style="0" width="34"/>
  </cols>
  <sheetData>
    <row r="1" customFormat="false" ht="19.7" hidden="false" customHeight="false" outlineLevel="0" collapsed="false">
      <c r="A1" s="1" t="s">
        <v>43</v>
      </c>
    </row>
    <row r="2" customFormat="false" ht="15" hidden="false" customHeight="false" outlineLevel="0" collapsed="false">
      <c r="A2" s="2" t="s">
        <v>44</v>
      </c>
    </row>
    <row r="3" customFormat="false" ht="15" hidden="false" customHeight="false" outlineLevel="0" collapsed="false">
      <c r="A3" s="3" t="s">
        <v>45</v>
      </c>
    </row>
    <row r="5" customFormat="false" ht="15" hidden="false" customHeight="false" outlineLevel="0" collapsed="false">
      <c r="A5" s="4" t="s">
        <v>46</v>
      </c>
    </row>
    <row r="6" customFormat="false" ht="15" hidden="false" customHeight="false" outlineLevel="0" collapsed="false">
      <c r="A6" s="5" t="s">
        <v>47</v>
      </c>
      <c r="B6" s="30" t="n">
        <v>21000</v>
      </c>
      <c r="C6" s="7" t="s">
        <v>48</v>
      </c>
    </row>
    <row r="8" customFormat="false" ht="15" hidden="false" customHeight="false" outlineLevel="0" collapsed="false">
      <c r="A8" s="4" t="s">
        <v>49</v>
      </c>
    </row>
    <row r="9" customFormat="false" ht="15" hidden="false" customHeight="true" outlineLevel="0" collapsed="false">
      <c r="A9" s="10" t="s">
        <v>50</v>
      </c>
      <c r="B9" s="10" t="s">
        <v>51</v>
      </c>
      <c r="C9" s="10" t="s">
        <v>52</v>
      </c>
      <c r="D9" s="10"/>
      <c r="E9" s="10"/>
    </row>
    <row r="10" customFormat="false" ht="15" hidden="false" customHeight="false" outlineLevel="0" collapsed="false">
      <c r="A10" s="31" t="s">
        <v>53</v>
      </c>
      <c r="B10" s="32" t="n">
        <f aca="false">'Weekly Schedule'!P31</f>
        <v>6800.75</v>
      </c>
      <c r="C10" s="33" t="s">
        <v>54</v>
      </c>
      <c r="D10" s="33"/>
      <c r="E10" s="33"/>
    </row>
    <row r="11" customFormat="false" ht="15" hidden="false" customHeight="false" outlineLevel="0" collapsed="false">
      <c r="A11" s="31" t="s">
        <v>55</v>
      </c>
      <c r="B11" s="34" t="n">
        <f aca="false">'Weekly Schedule'!K31</f>
        <v>326</v>
      </c>
      <c r="C11" s="33" t="s">
        <v>56</v>
      </c>
      <c r="D11" s="33"/>
      <c r="E11" s="33"/>
    </row>
    <row r="12" customFormat="false" ht="15" hidden="false" customHeight="false" outlineLevel="0" collapsed="false">
      <c r="A12" s="31" t="s">
        <v>21</v>
      </c>
      <c r="B12" s="34" t="n">
        <f aca="false">'Weekly Schedule'!M31</f>
        <v>5</v>
      </c>
      <c r="C12" s="33" t="s">
        <v>57</v>
      </c>
      <c r="D12" s="33"/>
      <c r="E12" s="33"/>
    </row>
    <row r="13" customFormat="false" ht="15" hidden="false" customHeight="false" outlineLevel="0" collapsed="false">
      <c r="A13" s="31" t="s">
        <v>58</v>
      </c>
      <c r="B13" s="32" t="n">
        <f aca="false">'Weekly Schedule'!O31</f>
        <v>162.75</v>
      </c>
      <c r="C13" s="33" t="s">
        <v>59</v>
      </c>
      <c r="D13" s="33"/>
      <c r="E13" s="33"/>
    </row>
    <row r="14" customFormat="false" ht="15" hidden="false" customHeight="false" outlineLevel="0" collapsed="false">
      <c r="A14" s="31" t="s">
        <v>60</v>
      </c>
      <c r="B14" s="35" t="n">
        <f aca="false">IF($B$6=0,"",IFERROR($B$10/$B$6,""))</f>
        <v>0.323845238095238</v>
      </c>
      <c r="C14" s="33" t="s">
        <v>61</v>
      </c>
      <c r="D14" s="33"/>
      <c r="E14" s="33"/>
    </row>
    <row r="15" customFormat="false" ht="15" hidden="false" customHeight="false" outlineLevel="0" collapsed="false">
      <c r="A15" s="31" t="s">
        <v>62</v>
      </c>
      <c r="B15" s="17" t="n">
        <f aca="false">IF($B$11=0,"",IFERROR($B$6/$B$11,""))</f>
        <v>64.4171779141104</v>
      </c>
      <c r="C15" s="33" t="s">
        <v>63</v>
      </c>
      <c r="D15" s="33"/>
      <c r="E15" s="33"/>
    </row>
    <row r="16" customFormat="false" ht="15" hidden="false" customHeight="false" outlineLevel="0" collapsed="false">
      <c r="A16" s="31" t="s">
        <v>64</v>
      </c>
      <c r="B16" s="17" t="n">
        <f aca="false">IF($B$11=0,"",IFERROR($B$10/$B$11,""))</f>
        <v>20.8611963190184</v>
      </c>
      <c r="C16" s="33" t="s">
        <v>65</v>
      </c>
      <c r="D16" s="33"/>
      <c r="E16" s="33"/>
    </row>
    <row r="18" customFormat="false" ht="15" hidden="false" customHeight="false" outlineLevel="0" collapsed="false">
      <c r="A18" s="4" t="s">
        <v>66</v>
      </c>
    </row>
    <row r="19" customFormat="false" ht="15" hidden="false" customHeight="false" outlineLevel="0" collapsed="false">
      <c r="A19" s="10" t="s">
        <v>10</v>
      </c>
      <c r="B19" s="10" t="s">
        <v>67</v>
      </c>
      <c r="C19" s="10" t="s">
        <v>68</v>
      </c>
      <c r="D19" s="10" t="s">
        <v>69</v>
      </c>
      <c r="E19" s="10"/>
    </row>
    <row r="20" customFormat="false" ht="15" hidden="false" customHeight="false" outlineLevel="0" collapsed="false">
      <c r="A20" s="31" t="s">
        <v>32</v>
      </c>
      <c r="B20" s="15" t="n">
        <f aca="false">SUMIFS('Weekly Schedule'!$K$11:$K$30,'Weekly Schedule'!$B$11:$B$30,$A20)</f>
        <v>150</v>
      </c>
      <c r="C20" s="16" t="n">
        <f aca="false">SUMIFS('Weekly Schedule'!$P$11:$P$30,'Weekly Schedule'!$B$11:$B$30,$A20)</f>
        <v>2560.5</v>
      </c>
      <c r="D20" s="36" t="n">
        <f aca="false">IF($B$10=0,"",IFERROR(C20/$B$10,""))</f>
        <v>0.376502591625924</v>
      </c>
      <c r="E20" s="37"/>
    </row>
    <row r="21" customFormat="false" ht="15" hidden="false" customHeight="false" outlineLevel="0" collapsed="false">
      <c r="A21" s="31" t="s">
        <v>28</v>
      </c>
      <c r="B21" s="15" t="n">
        <f aca="false">SUMIFS('Weekly Schedule'!$K$11:$K$30,'Weekly Schedule'!$B$11:$B$30,$A21)</f>
        <v>136</v>
      </c>
      <c r="C21" s="16" t="n">
        <f aca="false">SUMIFS('Weekly Schedule'!$P$11:$P$30,'Weekly Schedule'!$B$11:$B$30,$A21)</f>
        <v>2960.25</v>
      </c>
      <c r="D21" s="36" t="n">
        <f aca="false">IF($B$10=0,"",IFERROR(C21/$B$10,""))</f>
        <v>0.435282873212513</v>
      </c>
      <c r="E21" s="37"/>
    </row>
    <row r="22" customFormat="false" ht="15" hidden="false" customHeight="false" outlineLevel="0" collapsed="false">
      <c r="A22" s="31" t="s">
        <v>26</v>
      </c>
      <c r="B22" s="15" t="n">
        <f aca="false">SUMIFS('Weekly Schedule'!$K$11:$K$30,'Weekly Schedule'!$B$11:$B$30,$A22)</f>
        <v>40</v>
      </c>
      <c r="C22" s="16" t="n">
        <f aca="false">SUMIFS('Weekly Schedule'!$P$11:$P$30,'Weekly Schedule'!$B$11:$B$30,$A22)</f>
        <v>1280</v>
      </c>
      <c r="D22" s="36" t="n">
        <f aca="false">IF($B$10=0,"",IFERROR(C22/$B$10,""))</f>
        <v>0.188214535161563</v>
      </c>
      <c r="E22" s="37"/>
    </row>
    <row r="23" customFormat="false" ht="15" hidden="false" customHeight="false" outlineLevel="0" collapsed="false">
      <c r="A23" s="25" t="s">
        <v>70</v>
      </c>
      <c r="B23" s="27" t="n">
        <f aca="false">SUM(B20:B22)</f>
        <v>326</v>
      </c>
      <c r="C23" s="28" t="n">
        <f aca="false">SUM(C20:C22)</f>
        <v>6800.75</v>
      </c>
      <c r="D23" s="38" t="n">
        <f aca="false">IF($B$10=0,"",IFERROR(C23/$B$10,""))</f>
        <v>1</v>
      </c>
      <c r="E23" s="26"/>
    </row>
    <row r="25" customFormat="false" ht="15" hidden="false" customHeight="false" outlineLevel="0" collapsed="false">
      <c r="A25" s="4" t="s">
        <v>71</v>
      </c>
    </row>
    <row r="26" customFormat="false" ht="15" hidden="false" customHeight="false" outlineLevel="0" collapsed="false">
      <c r="A26" s="10" t="s">
        <v>50</v>
      </c>
      <c r="B26" s="10" t="s">
        <v>72</v>
      </c>
      <c r="C26" s="10" t="s">
        <v>73</v>
      </c>
      <c r="D26" s="10" t="s">
        <v>74</v>
      </c>
      <c r="E26" s="10" t="s">
        <v>75</v>
      </c>
    </row>
    <row r="27" customFormat="false" ht="15" hidden="false" customHeight="false" outlineLevel="0" collapsed="false">
      <c r="A27" s="31" t="s">
        <v>60</v>
      </c>
      <c r="B27" s="35" t="n">
        <f aca="false">IF($B$14="","",$B$14)</f>
        <v>0.323845238095238</v>
      </c>
      <c r="C27" s="39" t="n">
        <v>0.28</v>
      </c>
      <c r="D27" s="39" t="n">
        <v>0.35</v>
      </c>
      <c r="E27" s="31" t="str">
        <f aca="false">IF($B$27="","",IF($B$27&gt;$D$27,"Investigate - above benchmark",IF($B$27&lt;$C$27,"On target - lean","On target")))</f>
        <v>On target</v>
      </c>
    </row>
    <row r="28" customFormat="false" ht="15" hidden="false" customHeight="false" outlineLevel="0" collapsed="false">
      <c r="A28" s="31" t="s">
        <v>62</v>
      </c>
      <c r="B28" s="17" t="n">
        <f aca="false">IF($B$15="","",$B$15)</f>
        <v>64.4171779141104</v>
      </c>
      <c r="C28" s="30" t="n">
        <v>40</v>
      </c>
      <c r="D28" s="30" t="n">
        <v>70</v>
      </c>
      <c r="E28" s="31" t="str">
        <f aca="false">IF($B$28="","",IF($B$28&lt;$C$28,"Investigate - below benchmark",IF($B$28&gt;$D$28,"Strong - above benchmark","On target")))</f>
        <v>On target</v>
      </c>
    </row>
    <row r="30" customFormat="false" ht="15" hidden="false" customHeight="false" outlineLevel="0" collapsed="false">
      <c r="A30" s="4" t="s">
        <v>76</v>
      </c>
    </row>
    <row r="31" customFormat="false" ht="15" hidden="false" customHeight="false" outlineLevel="0" collapsed="false">
      <c r="A31" s="5" t="s">
        <v>77</v>
      </c>
      <c r="B31" s="6" t="n">
        <v>15</v>
      </c>
      <c r="C31" s="7" t="s">
        <v>78</v>
      </c>
    </row>
    <row r="32" customFormat="false" ht="15" hidden="false" customHeight="false" outlineLevel="0" collapsed="false">
      <c r="A32" s="5" t="s">
        <v>79</v>
      </c>
      <c r="B32" s="16" t="n">
        <f aca="false">IF($B$16="","",$B$16)</f>
        <v>20.8611963190184</v>
      </c>
    </row>
    <row r="33" customFormat="false" ht="15" hidden="false" customHeight="false" outlineLevel="0" collapsed="false">
      <c r="A33" s="5" t="s">
        <v>80</v>
      </c>
      <c r="B33" s="17" t="n">
        <f aca="false">IF($B$16="","",MAX(0,$B$10-$B$31*$B$16))</f>
        <v>6487.83205521472</v>
      </c>
      <c r="C33" s="7" t="s">
        <v>81</v>
      </c>
    </row>
    <row r="34" customFormat="false" ht="15" hidden="false" customHeight="false" outlineLevel="0" collapsed="false">
      <c r="A34" s="5" t="s">
        <v>82</v>
      </c>
      <c r="B34" s="35" t="n">
        <f aca="false">IF($B$6=0,"",IFERROR($B$33/$B$6,""))</f>
        <v>0.308944383581654</v>
      </c>
    </row>
    <row r="35" customFormat="false" ht="15" hidden="false" customHeight="false" outlineLevel="0" collapsed="false">
      <c r="A35" s="5" t="s">
        <v>83</v>
      </c>
      <c r="B35" s="36" t="n">
        <f aca="false">IF(OR($B$34="",$B$14=""),"",$B$34-$B$14)</f>
        <v>-0.0149008545135845</v>
      </c>
    </row>
    <row r="37" customFormat="false" ht="15" hidden="false" customHeight="false" outlineLevel="0" collapsed="false">
      <c r="A37" s="4" t="s">
        <v>37</v>
      </c>
    </row>
    <row r="38" customFormat="false" ht="25.5" hidden="false" customHeight="true" outlineLevel="0" collapsed="false">
      <c r="A38" s="29" t="s">
        <v>84</v>
      </c>
      <c r="B38" s="29"/>
      <c r="C38" s="29"/>
      <c r="D38" s="29"/>
      <c r="E38" s="29"/>
    </row>
    <row r="39" customFormat="false" ht="25.5" hidden="false" customHeight="true" outlineLevel="0" collapsed="false">
      <c r="A39" s="29" t="s">
        <v>85</v>
      </c>
      <c r="B39" s="29"/>
      <c r="C39" s="29"/>
      <c r="D39" s="29"/>
      <c r="E39" s="29"/>
    </row>
    <row r="40" customFormat="false" ht="25.5" hidden="false" customHeight="true" outlineLevel="0" collapsed="false">
      <c r="A40" s="29" t="s">
        <v>86</v>
      </c>
      <c r="B40" s="29"/>
      <c r="C40" s="29"/>
      <c r="D40" s="29"/>
      <c r="E40" s="29"/>
    </row>
    <row r="41" customFormat="false" ht="25.5" hidden="false" customHeight="true" outlineLevel="0" collapsed="false">
      <c r="A41" s="29" t="s">
        <v>87</v>
      </c>
      <c r="B41" s="29"/>
      <c r="C41" s="29"/>
      <c r="D41" s="29"/>
      <c r="E41" s="29"/>
    </row>
  </sheetData>
  <mergeCells count="12">
    <mergeCell ref="C9:E9"/>
    <mergeCell ref="C10:E10"/>
    <mergeCell ref="C11:E11"/>
    <mergeCell ref="C12:E12"/>
    <mergeCell ref="C13:E13"/>
    <mergeCell ref="C14:E14"/>
    <mergeCell ref="C15:E15"/>
    <mergeCell ref="C16:E16"/>
    <mergeCell ref="A38:E38"/>
    <mergeCell ref="A39:E39"/>
    <mergeCell ref="A40:E40"/>
    <mergeCell ref="A41:E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18"/>
  </cols>
  <sheetData>
    <row r="1" customFormat="false" ht="19.7" hidden="false" customHeight="false" outlineLevel="0" collapsed="false">
      <c r="A1" s="1" t="s">
        <v>88</v>
      </c>
    </row>
    <row r="2" customFormat="false" ht="15" hidden="false" customHeight="false" outlineLevel="0" collapsed="false">
      <c r="A2" s="2" t="s">
        <v>89</v>
      </c>
    </row>
    <row r="4" customFormat="false" ht="15" hidden="false" customHeight="false" outlineLevel="0" collapsed="false">
      <c r="A4" s="40"/>
    </row>
    <row r="5" customFormat="false" ht="15" hidden="false" customHeight="false" outlineLevel="0" collapsed="false">
      <c r="A5" s="41" t="s">
        <v>90</v>
      </c>
    </row>
    <row r="6" customFormat="false" ht="45" hidden="false" customHeight="true" outlineLevel="0" collapsed="false">
      <c r="A6" s="40" t="s">
        <v>91</v>
      </c>
    </row>
    <row r="7" customFormat="false" ht="15" hidden="false" customHeight="false" outlineLevel="0" collapsed="false">
      <c r="A7" s="40"/>
    </row>
    <row r="8" customFormat="false" ht="15" hidden="false" customHeight="false" outlineLevel="0" collapsed="false">
      <c r="A8" s="41" t="s">
        <v>92</v>
      </c>
    </row>
    <row r="9" customFormat="false" ht="45" hidden="false" customHeight="true" outlineLevel="0" collapsed="false">
      <c r="A9" s="40" t="s">
        <v>93</v>
      </c>
    </row>
    <row r="10" customFormat="false" ht="15" hidden="false" customHeight="false" outlineLevel="0" collapsed="false">
      <c r="A10" s="40"/>
    </row>
    <row r="11" customFormat="false" ht="15" hidden="false" customHeight="false" outlineLevel="0" collapsed="false">
      <c r="A11" s="41" t="s">
        <v>94</v>
      </c>
    </row>
    <row r="12" customFormat="false" ht="30" hidden="false" customHeight="true" outlineLevel="0" collapsed="false">
      <c r="A12" s="40" t="s">
        <v>95</v>
      </c>
    </row>
    <row r="13" customFormat="false" ht="15" hidden="false" customHeight="false" outlineLevel="0" collapsed="false">
      <c r="A13" s="40"/>
    </row>
    <row r="14" customFormat="false" ht="15" hidden="false" customHeight="false" outlineLevel="0" collapsed="false">
      <c r="A14" s="41" t="s">
        <v>96</v>
      </c>
    </row>
    <row r="15" customFormat="false" ht="15" hidden="false" customHeight="false" outlineLevel="0" collapsed="false">
      <c r="A15" s="42" t="s">
        <v>97</v>
      </c>
    </row>
    <row r="16" customFormat="false" ht="60" hidden="false" customHeight="true" outlineLevel="0" collapsed="false">
      <c r="A16" s="40" t="s">
        <v>98</v>
      </c>
    </row>
    <row r="17" customFormat="false" ht="15" hidden="false" customHeight="false" outlineLevel="0" collapsed="false">
      <c r="A17" s="40"/>
    </row>
    <row r="18" customFormat="false" ht="15" hidden="false" customHeight="false" outlineLevel="0" collapsed="false">
      <c r="A18" s="42" t="s">
        <v>99</v>
      </c>
    </row>
    <row r="19" customFormat="false" ht="60" hidden="false" customHeight="true" outlineLevel="0" collapsed="false">
      <c r="A19" s="40" t="s">
        <v>100</v>
      </c>
    </row>
    <row r="20" customFormat="false" ht="15" hidden="false" customHeight="false" outlineLevel="0" collapsed="false">
      <c r="A20" s="40"/>
    </row>
    <row r="21" customFormat="false" ht="45" hidden="false" customHeight="true" outlineLevel="0" collapsed="false">
      <c r="A21" s="40" t="s">
        <v>101</v>
      </c>
    </row>
    <row r="22" customFormat="false" ht="15" hidden="false" customHeight="false" outlineLevel="0" collapsed="false">
      <c r="A22" s="40"/>
    </row>
    <row r="23" customFormat="false" ht="15" hidden="false" customHeight="false" outlineLevel="0" collapsed="false">
      <c r="A23" s="42" t="s">
        <v>102</v>
      </c>
    </row>
    <row r="24" customFormat="false" ht="45" hidden="false" customHeight="true" outlineLevel="0" collapsed="false">
      <c r="A24" s="40" t="s">
        <v>103</v>
      </c>
    </row>
    <row r="25" customFormat="false" ht="15" hidden="false" customHeight="false" outlineLevel="0" collapsed="false">
      <c r="A25" s="40"/>
    </row>
    <row r="26" customFormat="false" ht="15" hidden="false" customHeight="false" outlineLevel="0" collapsed="false">
      <c r="A26" s="41" t="s">
        <v>104</v>
      </c>
    </row>
    <row r="27" customFormat="false" ht="30" hidden="false" customHeight="true" outlineLevel="0" collapsed="false">
      <c r="A27" s="40" t="s">
        <v>105</v>
      </c>
    </row>
    <row r="28" customFormat="false" ht="15" hidden="false" customHeight="false" outlineLevel="0" collapsed="false">
      <c r="A28" s="40"/>
    </row>
    <row r="29" customFormat="false" ht="15" hidden="false" customHeight="false" outlineLevel="0" collapsed="false">
      <c r="A29" s="41" t="s">
        <v>106</v>
      </c>
    </row>
    <row r="30" customFormat="false" ht="45" hidden="false" customHeight="true" outlineLevel="0" collapsed="false">
      <c r="A30" s="40" t="s">
        <v>107</v>
      </c>
    </row>
    <row r="31" customFormat="false" ht="15" hidden="false" customHeight="false" outlineLevel="0" collapsed="false">
      <c r="A31" s="40"/>
    </row>
    <row r="32" customFormat="false" ht="15" hidden="false" customHeight="false" outlineLevel="0" collapsed="false">
      <c r="A32" s="41" t="s">
        <v>108</v>
      </c>
    </row>
    <row r="33" customFormat="false" ht="45" hidden="false" customHeight="true" outlineLevel="0" collapsed="false">
      <c r="A33" s="40" t="s">
        <v>109</v>
      </c>
    </row>
    <row r="34" customFormat="false" ht="15" hidden="false" customHeight="false" outlineLevel="0" collapsed="false">
      <c r="A34" s="40"/>
    </row>
    <row r="35" customFormat="false" ht="15" hidden="false" customHeight="false" outlineLevel="0" collapsed="false">
      <c r="A35" s="40" t="s">
        <v>110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2026-08-15T14:44:43Z</dcterms:created>
  <dc:creator>openpyxl</dc:creator>
  <dc:description/>
  <dc:language>en-US</dc:language>
  <cp:lastModifiedBy/>
  <dcterms:modified xsi:type="dcterms:W3CDTF">2026-08-15T14:44:43Z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