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cipe Cost" sheetId="1" state="visible" r:id="rId3"/>
    <sheet name="Ingredient Library" sheetId="2" state="visible" r:id="rId4"/>
    <sheet name="Yield Guide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<sst xmlns="http://schemas.openxmlformats.org/spreadsheetml/2006/main" count="265" uniqueCount="216">
  <si>
    <t xml:space="preserve">Recipe Costing Calculator</t>
  </si>
  <si>
    <t xml:space="preserve">Cost one recipe to the cent, get the cost per portion, and see instantly whether your menu price hits your target food cost.</t>
  </si>
  <si>
    <t xml:space="preserve">LEGEND:  YELLOW cells = fill these in (recipe name, portions, target food cost %, menu price).   BLUE = your inputs (ingredient name + qty).   Black = formulas, do not overwrite.</t>
  </si>
  <si>
    <t xml:space="preserve">Loaded with a worked EXAMPLE: Chicken Biryani, 4 portions. Overwrite the blue and yellow cells with your own recipe.</t>
  </si>
  <si>
    <t xml:space="preserve">RECIPE HEADER</t>
  </si>
  <si>
    <t xml:space="preserve">Recipe name</t>
  </si>
  <si>
    <t xml:space="preserve">Chicken Biryani</t>
  </si>
  <si>
    <t xml:space="preserve">Anything you like.</t>
  </si>
  <si>
    <t xml:space="preserve">Yield - number of portions</t>
  </si>
  <si>
    <t xml:space="preserve">How many SERVED portions this batch produces.</t>
  </si>
  <si>
    <t xml:space="preserve">Target food cost %</t>
  </si>
  <si>
    <t xml:space="preserve">Your goal. 28-35% is the usual healthy band for a full-service menu.</t>
  </si>
  <si>
    <t xml:space="preserve">Menu price (excl. tax)</t>
  </si>
  <si>
    <t xml:space="preserve">What the guest pays, before GST/HST.</t>
  </si>
  <si>
    <t xml:space="preserve">Ingredient  (must match the Ingredient Library exactly)</t>
  </si>
  <si>
    <t xml:space="preserve">Qty used</t>
  </si>
  <si>
    <t xml:space="preserve">Unit
(auto)</t>
  </si>
  <si>
    <t xml:space="preserve">Cost per usable unit
(auto)</t>
  </si>
  <si>
    <t xml:space="preserve">Line cost</t>
  </si>
  <si>
    <t xml:space="preserve">Prep note</t>
  </si>
  <si>
    <t xml:space="preserve">Chicken thigh, boneless skinless</t>
  </si>
  <si>
    <t xml:space="preserve">Cut 4 cm, marinated overnight</t>
  </si>
  <si>
    <t xml:space="preserve">Basmati rice, aged</t>
  </si>
  <si>
    <t xml:space="preserve">Soaked 30 min, par-boiled 6 min</t>
  </si>
  <si>
    <t xml:space="preserve">Yogurt, plain 3.25%</t>
  </si>
  <si>
    <t xml:space="preserve">Marinade</t>
  </si>
  <si>
    <t xml:space="preserve">Onion, yellow</t>
  </si>
  <si>
    <t xml:space="preserve">Half birista, half in masala</t>
  </si>
  <si>
    <t xml:space="preserve">Ghee</t>
  </si>
  <si>
    <t xml:space="preserve">Layering + dum seal</t>
  </si>
  <si>
    <t xml:space="preserve">Biryani spice blend</t>
  </si>
  <si>
    <t xml:space="preserve">House blend</t>
  </si>
  <si>
    <t xml:space="preserve">TOTAL RECIPE COST (batch)</t>
  </si>
  <si>
    <t xml:space="preserve">RESULTS</t>
  </si>
  <si>
    <t xml:space="preserve">Total recipe cost (batch)</t>
  </si>
  <si>
    <t xml:space="preserve">Cost per portion</t>
  </si>
  <si>
    <t xml:space="preserve">Food cost % at your menu price</t>
  </si>
  <si>
    <t xml:space="preserve">SUGGESTED PRICE at your target food cost %</t>
  </si>
  <si>
    <t xml:space="preserve">Contribution margin per portion</t>
  </si>
  <si>
    <t xml:space="preserve">Gross profit on the batch</t>
  </si>
  <si>
    <t xml:space="preserve">STATUS</t>
  </si>
  <si>
    <t xml:space="preserve">Compares your actual food cost % against the yellow target in B9.</t>
  </si>
  <si>
    <t xml:space="preserve">Price gap vs suggested price</t>
  </si>
  <si>
    <t xml:space="preserve">Positive = you charge more than the target requires. Negative = you are leaving money on the plate.</t>
  </si>
  <si>
    <t xml:space="preserve">NOTES &amp; ASSUMPTIONS</t>
  </si>
  <si>
    <t xml:space="preserve">- Type the ingredient name EXACTLY as it appears on the Ingredient Library tab. The lookup matches on text; a typo simply leaves the row blank instead of guessing.</t>
  </si>
  <si>
    <t xml:space="preserve">- Qty used must be in the SAME base unit as the library (g, ml or each). The Unit column shows you which one it pulled - if it says "g", type grams.</t>
  </si>
  <si>
    <t xml:space="preserve">- Costs pulled here are TRUE cost per USABLE unit (already adjusted for yield), so enter the quantity you actually put in the dish, not the quantity you buy.</t>
  </si>
  <si>
    <t xml:space="preserve">- This is plate cost only - raw ingredients. It excludes labour, gas, rent, packaging (unless you add it as an ingredient) and card fees. Never price a dish off plate cost alone.</t>
  </si>
  <si>
    <t xml:space="preserve">- For takeout, add the container and cutlery as ingredient rows. A $0.22 clamshell on a $12 bowl is 1.8 points of food cost.</t>
  </si>
  <si>
    <t xml:space="preserve">- Suggested price = cost per portion / target food cost %. It is a floor, not a verdict - what the market will pay, what your neighbours charge, and where the dish sits on the menu all matter.</t>
  </si>
  <si>
    <t xml:space="preserve">- Target food cost % of 28-35% is the usual healthy band for full service. High-volume quick service often runs 30-33%; a bar programme runs far lower.</t>
  </si>
  <si>
    <t xml:space="preserve">- Percentages are stored as fractions: 0.28 displays as 28.0%. Type 28% or 0.28, never 28.</t>
  </si>
  <si>
    <t xml:space="preserve">- Blank ingredient rows stay blank on purpose (every formula is IFERROR-guarded), so the sheet stays clean for short recipes.</t>
  </si>
  <si>
    <t xml:space="preserve">- Costing a sub-recipe (a sauce, a masala base, a dough)? Cost it here first, then add it to the Ingredient Library as its own ingredient with its finished cost per gram.</t>
  </si>
  <si>
    <t xml:space="preserve">- Example recipe (Chicken Biryani, 4 portions) is illustrative only. Nothing here is financial advice.</t>
  </si>
  <si>
    <t xml:space="preserve">- Built by Novaryq (novaryq.com). Free to use and share. No warranty - verify against your own invoices.</t>
  </si>
  <si>
    <t xml:space="preserve">Ingredient Library</t>
  </si>
  <si>
    <t xml:space="preserve">One row per purchased ingredient. Converts what you PAY a supplier into a true cost per usable gram, millilitre or each - after trim and cook loss.</t>
  </si>
  <si>
    <t xml:space="preserve">LEGEND:  BLUE cells = your inputs.   Black = formulas, do not overwrite.   YELLOW = yield %, the assumption that matters most.</t>
  </si>
  <si>
    <t xml:space="preserve">These 28 ingredients are a realistic EXAMPLE library at Ontario foodservice prices (2026). Replace the costs with your own invoices - prices move every quarter.</t>
  </si>
  <si>
    <t xml:space="preserve">Ingredient</t>
  </si>
  <si>
    <t xml:space="preserve">Purchase unit (as invoiced)</t>
  </si>
  <si>
    <t xml:space="preserve">Purchase cost</t>
  </si>
  <si>
    <t xml:space="preserve">Purchase qty
in base unit</t>
  </si>
  <si>
    <t xml:space="preserve">Base
unit</t>
  </si>
  <si>
    <t xml:space="preserve">Cost per
base unit</t>
  </si>
  <si>
    <t xml:space="preserve">Yield %
(usable after trim/cook)</t>
  </si>
  <si>
    <t xml:space="preserve">TRUE cost per
USABLE unit</t>
  </si>
  <si>
    <t xml:space="preserve">Source / note</t>
  </si>
  <si>
    <t xml:space="preserve">4 kg case</t>
  </si>
  <si>
    <t xml:space="preserve">g</t>
  </si>
  <si>
    <t xml:space="preserve">Trim + cook loss on braise</t>
  </si>
  <si>
    <t xml:space="preserve">Chicken breast, boneless skinless</t>
  </si>
  <si>
    <t xml:space="preserve">Minimal trim</t>
  </si>
  <si>
    <t xml:space="preserve">Lamb shoulder, bone-in</t>
  </si>
  <si>
    <t xml:space="preserve">5 kg case</t>
  </si>
  <si>
    <t xml:space="preserve">Bone + fat loss - measure yours</t>
  </si>
  <si>
    <t xml:space="preserve">Lamb chops, frenched</t>
  </si>
  <si>
    <t xml:space="preserve">2 kg case</t>
  </si>
  <si>
    <t xml:space="preserve">Portion-ready</t>
  </si>
  <si>
    <t xml:space="preserve">Beef chuck, boneless</t>
  </si>
  <si>
    <t xml:space="preserve">Trim loss</t>
  </si>
  <si>
    <t xml:space="preserve">10 kg bag</t>
  </si>
  <si>
    <t xml:space="preserve">Dry weight; absorbs water on cooking</t>
  </si>
  <si>
    <t xml:space="preserve">4 L pail</t>
  </si>
  <si>
    <t xml:space="preserve">ml</t>
  </si>
  <si>
    <t xml:space="preserve">25 lb bag (11.34 kg)</t>
  </si>
  <si>
    <t xml:space="preserve">Peel + root/top loss</t>
  </si>
  <si>
    <t xml:space="preserve">Tomato, roma</t>
  </si>
  <si>
    <t xml:space="preserve">10 kg case</t>
  </si>
  <si>
    <t xml:space="preserve">Core loss</t>
  </si>
  <si>
    <t xml:space="preserve">Ginger, fresh</t>
  </si>
  <si>
    <t xml:space="preserve">1 kg</t>
  </si>
  <si>
    <t xml:space="preserve">Peel loss</t>
  </si>
  <si>
    <t xml:space="preserve">Garlic, peeled</t>
  </si>
  <si>
    <t xml:space="preserve">2 kg tub</t>
  </si>
  <si>
    <t xml:space="preserve">Pre-peeled - buy this, not bulbs</t>
  </si>
  <si>
    <t xml:space="preserve">2 kg tin</t>
  </si>
  <si>
    <t xml:space="preserve">Canola oil</t>
  </si>
  <si>
    <t xml:space="preserve">16 L jug</t>
  </si>
  <si>
    <t xml:space="preserve">Fryer oil costed separately</t>
  </si>
  <si>
    <t xml:space="preserve">Garam masala</t>
  </si>
  <si>
    <t xml:space="preserve">500 g</t>
  </si>
  <si>
    <t xml:space="preserve">Cumin seed, whole</t>
  </si>
  <si>
    <t xml:space="preserve">Coriander, fresh</t>
  </si>
  <si>
    <t xml:space="preserve">500 g pack</t>
  </si>
  <si>
    <t xml:space="preserve">Stem loss - high, and often forgotten</t>
  </si>
  <si>
    <t xml:space="preserve">Mint, fresh</t>
  </si>
  <si>
    <t xml:space="preserve">250 g pack</t>
  </si>
  <si>
    <t xml:space="preserve">Leaf pick only</t>
  </si>
  <si>
    <t xml:space="preserve">Saffron threads</t>
  </si>
  <si>
    <t xml:space="preserve">5 g tin</t>
  </si>
  <si>
    <t xml:space="preserve">Cost per gram is high - weigh it, never eyeball</t>
  </si>
  <si>
    <t xml:space="preserve">Paneer</t>
  </si>
  <si>
    <t xml:space="preserve">1 kg block</t>
  </si>
  <si>
    <t xml:space="preserve">Cream 35%</t>
  </si>
  <si>
    <t xml:space="preserve">1 L</t>
  </si>
  <si>
    <t xml:space="preserve">Butter, unsalted</t>
  </si>
  <si>
    <t xml:space="preserve">Flour, all-purpose</t>
  </si>
  <si>
    <t xml:space="preserve">20 kg bag</t>
  </si>
  <si>
    <t xml:space="preserve">Naan, par-baked</t>
  </si>
  <si>
    <t xml:space="preserve">case of 60</t>
  </si>
  <si>
    <t xml:space="preserve">each</t>
  </si>
  <si>
    <t xml:space="preserve">Potato, russet</t>
  </si>
  <si>
    <t xml:space="preserve">50 lb bag (22.7 kg)</t>
  </si>
  <si>
    <t xml:space="preserve">Bell pepper, mixed</t>
  </si>
  <si>
    <t xml:space="preserve">Core + seed loss</t>
  </si>
  <si>
    <t xml:space="preserve">Coffee beans, espresso</t>
  </si>
  <si>
    <t xml:space="preserve">Takeout container, 750 ml + lid</t>
  </si>
  <si>
    <t xml:space="preserve">case of 300</t>
  </si>
  <si>
    <t xml:space="preserve">Packaging is a plate cost on takeout</t>
  </si>
  <si>
    <t xml:space="preserve">- BASE UNIT must be g, ml or each - and it must be the same unit you type in the recipe. Mixing kg and g is the single commonest costing error and it is always wrong by a factor of 1,000.</t>
  </si>
  <si>
    <t xml:space="preserve">- Purchase qty in base unit = how much is actually in the pack. A 4 kg case = 4000 g. A 25 lb bag = 11,340 g. A case of 60 naan = 60 each.</t>
  </si>
  <si>
    <t xml:space="preserve">- Cost per base unit = purchase cost / purchase qty. This is what you PAY.</t>
  </si>
  <si>
    <t xml:space="preserve">- Yield % = the share you can actually serve after peeling, trimming, boning and cooking. 100% means nothing is lost (rice, spices, packaging).</t>
  </si>
  <si>
    <t xml:space="preserve">- TRUE cost per usable unit = cost per base unit / yield %. This is what the food actually COSTS you, and it is the number every recipe should use. A 68%-yield lamb shoulder costs 47% more per usable gram than the invoice suggests.</t>
  </si>
  <si>
    <t xml:space="preserve">- Yield percentages here are typical published values and a STARTING POINT ONLY. Yields swing with grade, season, supplier and your butcher. Measure your own: weigh in, prep, weigh out, divide.</t>
  </si>
  <si>
    <t xml:space="preserve">- Costs are shown to five decimals on purpose - a spice at $0.02200 per gram rounds to $0.02 and loses 10% of its cost across a recipe.</t>
  </si>
  <si>
    <t xml:space="preserve">- Re-cost the library at least quarterly, and immediately after any supplier price letter. A recipe costed on last year's invoices is fiction.</t>
  </si>
  <si>
    <t xml:space="preserve">- Ingredient names must be spelled EXACTLY the same here and on the Recipe Cost tab - the lookup matches on text.</t>
  </si>
  <si>
    <t xml:space="preserve">- Example prices are illustrative Ontario foodservice figures for 2026 and are NOT quotes. Use your own invoices.</t>
  </si>
  <si>
    <t xml:space="preserve">- Built by Novaryq (novaryq.com). Free to use and share. No warranty.</t>
  </si>
  <si>
    <t xml:space="preserve">Yield Guide - Typical Usable Yields</t>
  </si>
  <si>
    <t xml:space="preserve">Reference percentages for common prep items. Copy the ones you use into the Yield % column of the Ingredient Library.</t>
  </si>
  <si>
    <t xml:space="preserve">LEGEND: reference only - nothing on this tab needs editing. It feeds no formulas; it is here so you can look a number up.</t>
  </si>
  <si>
    <t xml:space="preserve">THESE ARE STARTING POINTS, NOT FACTS. Yields swing with grade, season, supplier and the person holding the knife. Measure your own (see the method at the bottom).</t>
  </si>
  <si>
    <t xml:space="preserve">Item</t>
  </si>
  <si>
    <t xml:space="preserve">Prep / loss type</t>
  </si>
  <si>
    <t xml:space="preserve">Typical yield %</t>
  </si>
  <si>
    <t xml:space="preserve">What that does to your cost</t>
  </si>
  <si>
    <t xml:space="preserve">Peel, top and root</t>
  </si>
  <si>
    <t xml:space="preserve">Every $1.00/kg invoiced costs $1.15/kg usable</t>
  </si>
  <si>
    <t xml:space="preserve">Garlic, whole bulbs</t>
  </si>
  <si>
    <t xml:space="preserve">Peel and de-germ</t>
  </si>
  <si>
    <t xml:space="preserve">Buying peeled garlic is usually cheaper than paying labour to peel it</t>
  </si>
  <si>
    <t xml:space="preserve">Peel</t>
  </si>
  <si>
    <t xml:space="preserve">$1.00/kg becomes $1.28/kg usable</t>
  </si>
  <si>
    <t xml:space="preserve">Peel and eye</t>
  </si>
  <si>
    <t xml:space="preserve">$1.00/kg becomes $1.22/kg usable</t>
  </si>
  <si>
    <t xml:space="preserve">Carrot</t>
  </si>
  <si>
    <t xml:space="preserve">Peel and top</t>
  </si>
  <si>
    <t xml:space="preserve">Bell pepper</t>
  </si>
  <si>
    <t xml:space="preserve">Core, seed, rib</t>
  </si>
  <si>
    <t xml:space="preserve">Core</t>
  </si>
  <si>
    <t xml:space="preserve">Lettuce, romaine</t>
  </si>
  <si>
    <t xml:space="preserve">Core and outer leaves</t>
  </si>
  <si>
    <t xml:space="preserve">One of the worst offenders on a salad menu</t>
  </si>
  <si>
    <t xml:space="preserve">Coriander / cilantro</t>
  </si>
  <si>
    <t xml:space="preserve">Leaf pick, stems out</t>
  </si>
  <si>
    <t xml:space="preserve">Herbs are quietly expensive - never cost them at invoice price</t>
  </si>
  <si>
    <t xml:space="preserve">Mint</t>
  </si>
  <si>
    <t xml:space="preserve">Leaf pick</t>
  </si>
  <si>
    <t xml:space="preserve">Mushroom, button</t>
  </si>
  <si>
    <t xml:space="preserve">Trim stem</t>
  </si>
  <si>
    <t xml:space="preserve">Lemon (juice)</t>
  </si>
  <si>
    <t xml:space="preserve">Juicing</t>
  </si>
  <si>
    <t xml:space="preserve">About 45 ml juice from a 100 g lemon</t>
  </si>
  <si>
    <t xml:space="preserve">Chicken, whole</t>
  </si>
  <si>
    <t xml:space="preserve">Butcher to 8 pieces, bone in</t>
  </si>
  <si>
    <t xml:space="preserve">Chicken thigh, boneless</t>
  </si>
  <si>
    <t xml:space="preserve">Trim + braise loss</t>
  </si>
  <si>
    <t xml:space="preserve">Chicken breast, boneless</t>
  </si>
  <si>
    <t xml:space="preserve">Trim + grill loss</t>
  </si>
  <si>
    <t xml:space="preserve">Cooking loss dominates; sear temperature changes this a lot</t>
  </si>
  <si>
    <t xml:space="preserve">Bone out, trim fat</t>
  </si>
  <si>
    <t xml:space="preserve">$1.00/kg invoiced is $1.47/kg on the plate - a 47% swing</t>
  </si>
  <si>
    <t xml:space="preserve">Beef striploin</t>
  </si>
  <si>
    <t xml:space="preserve">Trim, chain off, portion</t>
  </si>
  <si>
    <t xml:space="preserve">Salmon side, skin on</t>
  </si>
  <si>
    <t xml:space="preserve">Pin-bone, trim, portion</t>
  </si>
  <si>
    <t xml:space="preserve">Shrimp, shell-on</t>
  </si>
  <si>
    <t xml:space="preserve">Peel and devein</t>
  </si>
  <si>
    <t xml:space="preserve">Rice, dry to cooked</t>
  </si>
  <si>
    <t xml:space="preserve">Absorption (weight GAINS)</t>
  </si>
  <si>
    <t xml:space="preserve">Cost the DRY weight - yield is 100% for costing even though weight roughly triples</t>
  </si>
  <si>
    <t xml:space="preserve">Dried pulses / lentils</t>
  </si>
  <si>
    <t xml:space="preserve">Soak and cook (weight GAINS)</t>
  </si>
  <si>
    <t xml:space="preserve">Same rule: cost the dry weight you buy</t>
  </si>
  <si>
    <t xml:space="preserve">Bacon</t>
  </si>
  <si>
    <t xml:space="preserve">Render / fry loss</t>
  </si>
  <si>
    <t xml:space="preserve">Cheese, block to shredded</t>
  </si>
  <si>
    <t xml:space="preserve">Shredding loss</t>
  </si>
  <si>
    <t xml:space="preserve">Fryer oil</t>
  </si>
  <si>
    <t xml:space="preserve">Absorption and turnover</t>
  </si>
  <si>
    <t xml:space="preserve">Track as a period cost, not per portion, unless you filter and log it</t>
  </si>
  <si>
    <t xml:space="preserve">HOW TO MEASURE YOUR OWN YIELD (15 minutes, once per item)</t>
  </si>
  <si>
    <t xml:space="preserve">- Step 1 - Weigh the item exactly as it arrives, before anything is done to it. Write it down (AS-PURCHASED weight).</t>
  </si>
  <si>
    <t xml:space="preserve">- Step 2 - Prep it the way your kitchen actually preps it: peel, trim, bone, portion. Not the way a textbook says.</t>
  </si>
  <si>
    <t xml:space="preserve">- Step 3 - Weigh what is left that you can genuinely serve or sell (EDIBLE-PORTION weight). Trim you turn into stock does not count unless you really do turn it into stock.</t>
  </si>
  <si>
    <t xml:space="preserve">- Step 4 - Yield % = edible-portion weight / as-purchased weight. Example: 5,000 g lamb shoulder in, 3,400 g out = 68%.</t>
  </si>
  <si>
    <t xml:space="preserve">- Step 5 - Type that number into the yellow Yield % column on the Ingredient Library tab. Every recipe using it re-costs itself.</t>
  </si>
  <si>
    <t xml:space="preserve">- Do this for your ten highest-spend ingredients first. They are where the money is; the rest can keep the reference numbers above.</t>
  </si>
  <si>
    <t xml:space="preserve">- Re-measure when you change supplier, grade or spec - a different grade of lamb can move yield by ten points.</t>
  </si>
  <si>
    <t xml:space="preserve">- For cooked items, yield includes cook loss, so measure AFTER cooking if the dish is portioned from a cooked batch.</t>
  </si>
  <si>
    <t xml:space="preserve">- Source: typical published foodservice yield ranges, cross-checked against common culinary yield tables. Treat as guidance only - your kitchen is the authority.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</si>
</sst>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#,##0"/>
    <numFmt numFmtId="166" formatCode="0.0%"/>
    <numFmt numFmtId="167" formatCode="\$#,##0.00;&quot;($&quot;#,##0.00\);\-"/>
    <numFmt numFmtId="168" formatCode="#,##0.###"/>
    <numFmt numFmtId="169" formatCode="\$#,##0.00000"/>
    <numFmt numFmtId="170" formatCode="0%"/>
  </numFmts>
  <fonts count="1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F3864"/>
      <name val="Arial"/>
      <family val="0"/>
      <charset val="1"/>
    </font>
    <font>
      <i val="true"/>
      <sz val="10"/>
      <color rgb="FF595959"/>
      <name val="Arial"/>
      <family val="0"/>
      <charset val="1"/>
    </font>
    <font>
      <sz val="9"/>
      <color rgb="FF0000FF"/>
      <name val="Arial"/>
      <family val="0"/>
      <charset val="1"/>
    </font>
    <font>
      <i val="true"/>
      <sz val="9"/>
      <color rgb="FFC00000"/>
      <name val="Arial"/>
      <family val="0"/>
      <charset val="1"/>
    </font>
    <font>
      <b val="true"/>
      <sz val="12"/>
      <color rgb="FF1F3864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b val="true"/>
      <sz val="10"/>
      <color rgb="FF0000FF"/>
      <name val="Arial"/>
      <family val="0"/>
      <charset val="1"/>
    </font>
    <font>
      <i val="true"/>
      <sz val="9"/>
      <color rgb="FF808080"/>
      <name val="Arial"/>
      <family val="0"/>
      <charset val="1"/>
    </font>
    <font>
      <sz val="10"/>
      <color rgb="FF0000FF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sz val="9"/>
      <color rgb="FF404040"/>
      <name val="Arial"/>
      <family val="0"/>
      <charset val="1"/>
    </font>
    <font>
      <b val="true"/>
      <i val="true"/>
      <sz val="9"/>
      <color rgb="FFC00000"/>
      <name val="Arial"/>
      <family val="0"/>
      <charset val="1"/>
    </font>
    <font>
      <i val="true"/>
      <sz val="9"/>
      <color rgb="FF606060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9D9D9"/>
        <bgColor rgb="FFEDEDED"/>
      </patternFill>
    </fill>
    <fill>
      <patternFill patternType="solid">
        <fgColor rgb="FFEDEDED"/>
        <bgColor rgb="FFFFF2CC"/>
      </patternFill>
    </fill>
    <fill>
      <patternFill patternType="solid">
        <fgColor rgb="FFFFF2CC"/>
        <bgColor rgb="FFEDEDED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2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13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9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3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9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9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9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2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12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EDEDED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0B0B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06060"/>
      <rgbColor rgb="FF969696"/>
      <rgbColor rgb="FF1F3864"/>
      <rgbColor rgb="FF339966"/>
      <rgbColor rgb="FF003300"/>
      <rgbColor rgb="FF333300"/>
      <rgbColor rgb="FF993300"/>
      <rgbColor rgb="FF993366"/>
      <rgbColor rgb="FF595959"/>
      <rgbColor rgb="FF40404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5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2" topLeftCell="A1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46"/>
    <col collapsed="false" customWidth="true" hidden="false" outlineLevel="0" max="2" min="2" style="0" width="12"/>
    <col collapsed="false" customWidth="true" hidden="false" outlineLevel="0" max="3" min="3" style="0" width="10"/>
    <col collapsed="false" customWidth="true" hidden="false" outlineLevel="0" max="4" min="4" style="0" width="20"/>
    <col collapsed="false" customWidth="true" hidden="false" outlineLevel="0" max="5" min="5" style="0" width="13"/>
    <col collapsed="false" customWidth="true" hidden="false" outlineLevel="0" max="6" min="6" style="0" width="40"/>
  </cols>
  <sheetData>
    <row r="1" customFormat="false" ht="19.7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3" customFormat="false" ht="15" hidden="false" customHeight="false" outlineLevel="0" collapsed="false">
      <c r="A3" s="3" t="s">
        <v>2</v>
      </c>
    </row>
    <row r="4" customFormat="false" ht="15" hidden="false" customHeight="false" outlineLevel="0" collapsed="false">
      <c r="A4" s="4" t="s">
        <v>3</v>
      </c>
    </row>
    <row r="6" customFormat="false" ht="15" hidden="false" customHeight="false" outlineLevel="0" collapsed="false">
      <c r="A6" s="5" t="s">
        <v>4</v>
      </c>
    </row>
    <row r="7" customFormat="false" ht="15" hidden="false" customHeight="false" outlineLevel="0" collapsed="false">
      <c r="A7" s="6" t="s">
        <v>5</v>
      </c>
      <c r="B7" s="7" t="s">
        <v>6</v>
      </c>
      <c r="C7" s="8" t="s">
        <v>7</v>
      </c>
    </row>
    <row r="8" customFormat="false" ht="15" hidden="false" customHeight="false" outlineLevel="0" collapsed="false">
      <c r="A8" s="6" t="s">
        <v>8</v>
      </c>
      <c r="B8" s="9" t="n">
        <v>4</v>
      </c>
      <c r="C8" s="8" t="s">
        <v>9</v>
      </c>
    </row>
    <row r="9" customFormat="false" ht="15" hidden="false" customHeight="false" outlineLevel="0" collapsed="false">
      <c r="A9" s="6" t="s">
        <v>10</v>
      </c>
      <c r="B9" s="10" t="n">
        <v>0.28</v>
      </c>
      <c r="C9" s="8" t="s">
        <v>11</v>
      </c>
    </row>
    <row r="10" customFormat="false" ht="15" hidden="false" customHeight="false" outlineLevel="0" collapsed="false">
      <c r="A10" s="6" t="s">
        <v>12</v>
      </c>
      <c r="B10" s="11" t="n">
        <v>16.95</v>
      </c>
      <c r="C10" s="8" t="s">
        <v>13</v>
      </c>
    </row>
    <row r="12" customFormat="false" ht="33.75" hidden="false" customHeight="true" outlineLevel="0" collapsed="false">
      <c r="A12" s="12" t="s">
        <v>14</v>
      </c>
      <c r="B12" s="12" t="s">
        <v>15</v>
      </c>
      <c r="C12" s="12" t="s">
        <v>16</v>
      </c>
      <c r="D12" s="12" t="s">
        <v>17</v>
      </c>
      <c r="E12" s="12" t="s">
        <v>18</v>
      </c>
      <c r="F12" s="12" t="s">
        <v>19</v>
      </c>
    </row>
    <row r="13" customFormat="false" ht="15" hidden="false" customHeight="false" outlineLevel="0" collapsed="false">
      <c r="A13" s="13" t="s">
        <v>20</v>
      </c>
      <c r="B13" s="14" t="n">
        <v>800</v>
      </c>
      <c r="C13" s="15" t="str">
        <f aca="false">IFERROR(INDEX('Ingredient Library'!E$7:E$34,MATCH($A13,'Ingredient Library'!$A$7:$A$34,0)),"")</f>
        <v>g</v>
      </c>
      <c r="D13" s="16" t="n">
        <f aca="false">IFERROR(INDEX('Ingredient Library'!H$7:H$34,MATCH($A13,'Ingredient Library'!$A$7:$A$34,0)),"")</f>
        <v>0.011304347826087</v>
      </c>
      <c r="E13" s="17" t="n">
        <f aca="false">IFERROR($B13*$D13,"")</f>
        <v>9.04347826086957</v>
      </c>
      <c r="F13" s="18" t="s">
        <v>21</v>
      </c>
    </row>
    <row r="14" customFormat="false" ht="15" hidden="false" customHeight="false" outlineLevel="0" collapsed="false">
      <c r="A14" s="13" t="s">
        <v>22</v>
      </c>
      <c r="B14" s="14" t="n">
        <v>500</v>
      </c>
      <c r="C14" s="15" t="str">
        <f aca="false">IFERROR(INDEX('Ingredient Library'!E$7:E$34,MATCH($A14,'Ingredient Library'!$A$7:$A$34,0)),"")</f>
        <v>g</v>
      </c>
      <c r="D14" s="16" t="n">
        <f aca="false">IFERROR(INDEX('Ingredient Library'!H$7:H$34,MATCH($A14,'Ingredient Library'!$A$7:$A$34,0)),"")</f>
        <v>0.0032</v>
      </c>
      <c r="E14" s="17" t="n">
        <f aca="false">IFERROR($B14*$D14,"")</f>
        <v>1.6</v>
      </c>
      <c r="F14" s="18" t="s">
        <v>23</v>
      </c>
    </row>
    <row r="15" customFormat="false" ht="15" hidden="false" customHeight="false" outlineLevel="0" collapsed="false">
      <c r="A15" s="13" t="s">
        <v>24</v>
      </c>
      <c r="B15" s="14" t="n">
        <v>200</v>
      </c>
      <c r="C15" s="15" t="str">
        <f aca="false">IFERROR(INDEX('Ingredient Library'!E$7:E$34,MATCH($A15,'Ingredient Library'!$A$7:$A$34,0)),"")</f>
        <v>ml</v>
      </c>
      <c r="D15" s="16" t="n">
        <f aca="false">IFERROR(INDEX('Ingredient Library'!H$7:H$34,MATCH($A15,'Ingredient Library'!$A$7:$A$34,0)),"")</f>
        <v>0.0028</v>
      </c>
      <c r="E15" s="17" t="n">
        <f aca="false">IFERROR($B15*$D15,"")</f>
        <v>0.56</v>
      </c>
      <c r="F15" s="18" t="s">
        <v>25</v>
      </c>
    </row>
    <row r="16" customFormat="false" ht="15" hidden="false" customHeight="false" outlineLevel="0" collapsed="false">
      <c r="A16" s="13" t="s">
        <v>26</v>
      </c>
      <c r="B16" s="14" t="n">
        <v>300</v>
      </c>
      <c r="C16" s="15" t="str">
        <f aca="false">IFERROR(INDEX('Ingredient Library'!E$7:E$34,MATCH($A16,'Ingredient Library'!$A$7:$A$34,0)),"")</f>
        <v>g</v>
      </c>
      <c r="D16" s="16" t="n">
        <f aca="false">IFERROR(INDEX('Ingredient Library'!H$7:H$34,MATCH($A16,'Ingredient Library'!$A$7:$A$34,0)),"")</f>
        <v>0.00187516471041375</v>
      </c>
      <c r="E16" s="17" t="n">
        <f aca="false">IFERROR($B16*$D16,"")</f>
        <v>0.562549413124126</v>
      </c>
      <c r="F16" s="18" t="s">
        <v>27</v>
      </c>
    </row>
    <row r="17" customFormat="false" ht="15" hidden="false" customHeight="false" outlineLevel="0" collapsed="false">
      <c r="A17" s="13" t="s">
        <v>28</v>
      </c>
      <c r="B17" s="14" t="n">
        <v>60</v>
      </c>
      <c r="C17" s="15" t="str">
        <f aca="false">IFERROR(INDEX('Ingredient Library'!E$7:E$34,MATCH($A17,'Ingredient Library'!$A$7:$A$34,0)),"")</f>
        <v>g</v>
      </c>
      <c r="D17" s="16" t="n">
        <f aca="false">IFERROR(INDEX('Ingredient Library'!H$7:H$34,MATCH($A17,'Ingredient Library'!$A$7:$A$34,0)),"")</f>
        <v>0.017</v>
      </c>
      <c r="E17" s="17" t="n">
        <f aca="false">IFERROR($B17*$D17,"")</f>
        <v>1.02</v>
      </c>
      <c r="F17" s="18" t="s">
        <v>29</v>
      </c>
    </row>
    <row r="18" customFormat="false" ht="15" hidden="false" customHeight="false" outlineLevel="0" collapsed="false">
      <c r="A18" s="13" t="s">
        <v>30</v>
      </c>
      <c r="B18" s="14" t="n">
        <v>25</v>
      </c>
      <c r="C18" s="15" t="str">
        <f aca="false">IFERROR(INDEX('Ingredient Library'!E$7:E$34,MATCH($A18,'Ingredient Library'!$A$7:$A$34,0)),"")</f>
        <v>g</v>
      </c>
      <c r="D18" s="16" t="n">
        <f aca="false">IFERROR(INDEX('Ingredient Library'!H$7:H$34,MATCH($A18,'Ingredient Library'!$A$7:$A$34,0)),"")</f>
        <v>0.022</v>
      </c>
      <c r="E18" s="17" t="n">
        <f aca="false">IFERROR($B18*$D18,"")</f>
        <v>0.55</v>
      </c>
      <c r="F18" s="18" t="s">
        <v>31</v>
      </c>
    </row>
    <row r="19" customFormat="false" ht="15" hidden="false" customHeight="false" outlineLevel="0" collapsed="false">
      <c r="A19" s="13"/>
      <c r="B19" s="14"/>
      <c r="C19" s="15" t="str">
        <f aca="false">IFERROR(INDEX('Ingredient Library'!E$7:E$34,MATCH($A19,'Ingredient Library'!$A$7:$A$34,0)),"")</f>
        <v/>
      </c>
      <c r="D19" s="16" t="str">
        <f aca="false">IFERROR(INDEX('Ingredient Library'!H$7:H$34,MATCH($A19,'Ingredient Library'!$A$7:$A$34,0)),"")</f>
        <v/>
      </c>
      <c r="E19" s="17" t="str">
        <f aca="false">IFERROR($B19*$D19,"")</f>
        <v/>
      </c>
      <c r="F19" s="18"/>
    </row>
    <row r="20" customFormat="false" ht="15" hidden="false" customHeight="false" outlineLevel="0" collapsed="false">
      <c r="A20" s="13"/>
      <c r="B20" s="14"/>
      <c r="C20" s="15" t="str">
        <f aca="false">IFERROR(INDEX('Ingredient Library'!E$7:E$34,MATCH($A20,'Ingredient Library'!$A$7:$A$34,0)),"")</f>
        <v/>
      </c>
      <c r="D20" s="16" t="str">
        <f aca="false">IFERROR(INDEX('Ingredient Library'!H$7:H$34,MATCH($A20,'Ingredient Library'!$A$7:$A$34,0)),"")</f>
        <v/>
      </c>
      <c r="E20" s="17" t="str">
        <f aca="false">IFERROR($B20*$D20,"")</f>
        <v/>
      </c>
      <c r="F20" s="18"/>
    </row>
    <row r="21" customFormat="false" ht="15" hidden="false" customHeight="false" outlineLevel="0" collapsed="false">
      <c r="A21" s="13"/>
      <c r="B21" s="14"/>
      <c r="C21" s="15" t="str">
        <f aca="false">IFERROR(INDEX('Ingredient Library'!E$7:E$34,MATCH($A21,'Ingredient Library'!$A$7:$A$34,0)),"")</f>
        <v/>
      </c>
      <c r="D21" s="16" t="str">
        <f aca="false">IFERROR(INDEX('Ingredient Library'!H$7:H$34,MATCH($A21,'Ingredient Library'!$A$7:$A$34,0)),"")</f>
        <v/>
      </c>
      <c r="E21" s="17" t="str">
        <f aca="false">IFERROR($B21*$D21,"")</f>
        <v/>
      </c>
      <c r="F21" s="18"/>
    </row>
    <row r="22" customFormat="false" ht="15" hidden="false" customHeight="false" outlineLevel="0" collapsed="false">
      <c r="A22" s="13"/>
      <c r="B22" s="14"/>
      <c r="C22" s="15" t="str">
        <f aca="false">IFERROR(INDEX('Ingredient Library'!E$7:E$34,MATCH($A22,'Ingredient Library'!$A$7:$A$34,0)),"")</f>
        <v/>
      </c>
      <c r="D22" s="16" t="str">
        <f aca="false">IFERROR(INDEX('Ingredient Library'!H$7:H$34,MATCH($A22,'Ingredient Library'!$A$7:$A$34,0)),"")</f>
        <v/>
      </c>
      <c r="E22" s="17" t="str">
        <f aca="false">IFERROR($B22*$D22,"")</f>
        <v/>
      </c>
      <c r="F22" s="18"/>
    </row>
    <row r="23" customFormat="false" ht="15" hidden="false" customHeight="false" outlineLevel="0" collapsed="false">
      <c r="A23" s="13"/>
      <c r="B23" s="14"/>
      <c r="C23" s="15" t="str">
        <f aca="false">IFERROR(INDEX('Ingredient Library'!E$7:E$34,MATCH($A23,'Ingredient Library'!$A$7:$A$34,0)),"")</f>
        <v/>
      </c>
      <c r="D23" s="16" t="str">
        <f aca="false">IFERROR(INDEX('Ingredient Library'!H$7:H$34,MATCH($A23,'Ingredient Library'!$A$7:$A$34,0)),"")</f>
        <v/>
      </c>
      <c r="E23" s="17" t="str">
        <f aca="false">IFERROR($B23*$D23,"")</f>
        <v/>
      </c>
      <c r="F23" s="18"/>
    </row>
    <row r="24" customFormat="false" ht="15" hidden="false" customHeight="false" outlineLevel="0" collapsed="false">
      <c r="A24" s="13"/>
      <c r="B24" s="14"/>
      <c r="C24" s="15" t="str">
        <f aca="false">IFERROR(INDEX('Ingredient Library'!E$7:E$34,MATCH($A24,'Ingredient Library'!$A$7:$A$34,0)),"")</f>
        <v/>
      </c>
      <c r="D24" s="16" t="str">
        <f aca="false">IFERROR(INDEX('Ingredient Library'!H$7:H$34,MATCH($A24,'Ingredient Library'!$A$7:$A$34,0)),"")</f>
        <v/>
      </c>
      <c r="E24" s="17" t="str">
        <f aca="false">IFERROR($B24*$D24,"")</f>
        <v/>
      </c>
      <c r="F24" s="18"/>
    </row>
    <row r="25" customFormat="false" ht="15" hidden="false" customHeight="false" outlineLevel="0" collapsed="false">
      <c r="A25" s="13"/>
      <c r="B25" s="14"/>
      <c r="C25" s="15" t="str">
        <f aca="false">IFERROR(INDEX('Ingredient Library'!E$7:E$34,MATCH($A25,'Ingredient Library'!$A$7:$A$34,0)),"")</f>
        <v/>
      </c>
      <c r="D25" s="16" t="str">
        <f aca="false">IFERROR(INDEX('Ingredient Library'!H$7:H$34,MATCH($A25,'Ingredient Library'!$A$7:$A$34,0)),"")</f>
        <v/>
      </c>
      <c r="E25" s="17" t="str">
        <f aca="false">IFERROR($B25*$D25,"")</f>
        <v/>
      </c>
      <c r="F25" s="18"/>
    </row>
    <row r="26" customFormat="false" ht="15" hidden="false" customHeight="false" outlineLevel="0" collapsed="false">
      <c r="A26" s="13"/>
      <c r="B26" s="14"/>
      <c r="C26" s="15" t="str">
        <f aca="false">IFERROR(INDEX('Ingredient Library'!E$7:E$34,MATCH($A26,'Ingredient Library'!$A$7:$A$34,0)),"")</f>
        <v/>
      </c>
      <c r="D26" s="16" t="str">
        <f aca="false">IFERROR(INDEX('Ingredient Library'!H$7:H$34,MATCH($A26,'Ingredient Library'!$A$7:$A$34,0)),"")</f>
        <v/>
      </c>
      <c r="E26" s="17" t="str">
        <f aca="false">IFERROR($B26*$D26,"")</f>
        <v/>
      </c>
      <c r="F26" s="18"/>
    </row>
    <row r="27" customFormat="false" ht="15" hidden="false" customHeight="false" outlineLevel="0" collapsed="false">
      <c r="A27" s="13"/>
      <c r="B27" s="14"/>
      <c r="C27" s="15" t="str">
        <f aca="false">IFERROR(INDEX('Ingredient Library'!E$7:E$34,MATCH($A27,'Ingredient Library'!$A$7:$A$34,0)),"")</f>
        <v/>
      </c>
      <c r="D27" s="16" t="str">
        <f aca="false">IFERROR(INDEX('Ingredient Library'!H$7:H$34,MATCH($A27,'Ingredient Library'!$A$7:$A$34,0)),"")</f>
        <v/>
      </c>
      <c r="E27" s="17" t="str">
        <f aca="false">IFERROR($B27*$D27,"")</f>
        <v/>
      </c>
      <c r="F27" s="18"/>
    </row>
    <row r="28" customFormat="false" ht="15" hidden="false" customHeight="false" outlineLevel="0" collapsed="false">
      <c r="A28" s="19" t="s">
        <v>32</v>
      </c>
      <c r="B28" s="20"/>
      <c r="C28" s="20"/>
      <c r="D28" s="20"/>
      <c r="E28" s="21" t="n">
        <f aca="false">SUM(E13:E27)</f>
        <v>13.3360276739937</v>
      </c>
      <c r="F28" s="20"/>
    </row>
    <row r="31" customFormat="false" ht="15" hidden="false" customHeight="false" outlineLevel="0" collapsed="false">
      <c r="A31" s="5" t="s">
        <v>33</v>
      </c>
    </row>
    <row r="32" customFormat="false" ht="15" hidden="false" customHeight="false" outlineLevel="0" collapsed="false">
      <c r="A32" s="22" t="s">
        <v>34</v>
      </c>
      <c r="B32" s="23" t="n">
        <f aca="false">$E$28</f>
        <v>13.3360276739937</v>
      </c>
    </row>
    <row r="33" customFormat="false" ht="15" hidden="false" customHeight="false" outlineLevel="0" collapsed="false">
      <c r="A33" s="24" t="s">
        <v>35</v>
      </c>
      <c r="B33" s="25" t="n">
        <f aca="false">IFERROR($E$28/$B$8,"")</f>
        <v>3.33400691849842</v>
      </c>
    </row>
    <row r="34" customFormat="false" ht="15" hidden="false" customHeight="false" outlineLevel="0" collapsed="false">
      <c r="A34" s="24" t="s">
        <v>36</v>
      </c>
      <c r="B34" s="26" t="n">
        <f aca="false">IF($B$10=0,"",IFERROR($B$33/$B$10,""))</f>
        <v>0.196696573362739</v>
      </c>
    </row>
    <row r="35" customFormat="false" ht="15" hidden="false" customHeight="false" outlineLevel="0" collapsed="false">
      <c r="A35" s="27" t="s">
        <v>37</v>
      </c>
      <c r="B35" s="28" t="n">
        <f aca="false">IF($B$9=0,"",IFERROR($B$33/$B$9,""))</f>
        <v>11.9071675660658</v>
      </c>
    </row>
    <row r="36" customFormat="false" ht="15" hidden="false" customHeight="false" outlineLevel="0" collapsed="false">
      <c r="A36" s="6" t="s">
        <v>38</v>
      </c>
      <c r="B36" s="29" t="n">
        <f aca="false">IF($B$33="","",$B$10-$B$33)</f>
        <v>13.6159930815016</v>
      </c>
    </row>
    <row r="37" customFormat="false" ht="15" hidden="false" customHeight="false" outlineLevel="0" collapsed="false">
      <c r="A37" s="22" t="s">
        <v>39</v>
      </c>
      <c r="B37" s="23" t="n">
        <f aca="false">IF($B$36="","",$B$36*$B$8)</f>
        <v>54.4639723260063</v>
      </c>
    </row>
    <row r="38" customFormat="false" ht="15" hidden="false" customHeight="false" outlineLevel="0" collapsed="false">
      <c r="A38" s="30" t="s">
        <v>40</v>
      </c>
      <c r="B38" s="30" t="str">
        <f aca="false">IF(OR($B$10=0,$B$9=0,$B$33=""),"Enter portions, target food cost % and menu price above",IF($B$34&lt;=$B$9,"Priced above target - good margin","Below target - reprice or re-engineer"))</f>
        <v>Priced above target - good margin</v>
      </c>
      <c r="C38" s="8" t="s">
        <v>41</v>
      </c>
    </row>
    <row r="39" customFormat="false" ht="15" hidden="false" customHeight="false" outlineLevel="0" collapsed="false">
      <c r="A39" s="22" t="s">
        <v>42</v>
      </c>
      <c r="B39" s="23" t="n">
        <f aca="false">IF($B$35="","",$B$10-$B$35)</f>
        <v>5.04283243393421</v>
      </c>
      <c r="C39" s="8" t="s">
        <v>43</v>
      </c>
    </row>
    <row r="42" customFormat="false" ht="15" hidden="false" customHeight="false" outlineLevel="0" collapsed="false">
      <c r="A42" s="5" t="s">
        <v>44</v>
      </c>
    </row>
    <row r="43" customFormat="false" ht="15" hidden="false" customHeight="false" outlineLevel="0" collapsed="false">
      <c r="A43" s="31" t="s">
        <v>45</v>
      </c>
    </row>
    <row r="44" customFormat="false" ht="15" hidden="false" customHeight="false" outlineLevel="0" collapsed="false">
      <c r="A44" s="31" t="s">
        <v>46</v>
      </c>
    </row>
    <row r="45" customFormat="false" ht="15" hidden="false" customHeight="false" outlineLevel="0" collapsed="false">
      <c r="A45" s="31" t="s">
        <v>47</v>
      </c>
    </row>
    <row r="46" customFormat="false" ht="15" hidden="false" customHeight="false" outlineLevel="0" collapsed="false">
      <c r="A46" s="31" t="s">
        <v>48</v>
      </c>
    </row>
    <row r="47" customFormat="false" ht="15" hidden="false" customHeight="false" outlineLevel="0" collapsed="false">
      <c r="A47" s="31" t="s">
        <v>49</v>
      </c>
    </row>
    <row r="48" customFormat="false" ht="15" hidden="false" customHeight="false" outlineLevel="0" collapsed="false">
      <c r="A48" s="31" t="s">
        <v>50</v>
      </c>
    </row>
    <row r="49" customFormat="false" ht="15" hidden="false" customHeight="false" outlineLevel="0" collapsed="false">
      <c r="A49" s="31" t="s">
        <v>51</v>
      </c>
    </row>
    <row r="50" customFormat="false" ht="15" hidden="false" customHeight="false" outlineLevel="0" collapsed="false">
      <c r="A50" s="31" t="s">
        <v>52</v>
      </c>
    </row>
    <row r="51" customFormat="false" ht="15" hidden="false" customHeight="false" outlineLevel="0" collapsed="false">
      <c r="A51" s="31" t="s">
        <v>53</v>
      </c>
    </row>
    <row r="52" customFormat="false" ht="15" hidden="false" customHeight="false" outlineLevel="0" collapsed="false">
      <c r="A52" s="31" t="s">
        <v>54</v>
      </c>
    </row>
    <row r="53" customFormat="false" ht="15" hidden="false" customHeight="false" outlineLevel="0" collapsed="false">
      <c r="A53" s="31" t="s">
        <v>55</v>
      </c>
    </row>
    <row r="54" customFormat="false" ht="15" hidden="false" customHeight="false" outlineLevel="0" collapsed="false">
      <c r="A54" s="31" t="s">
        <v>56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4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6" topLeftCell="A7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26"/>
    <col collapsed="false" customWidth="true" hidden="false" outlineLevel="0" max="4" min="3" style="0" width="13"/>
    <col collapsed="false" customWidth="true" hidden="false" outlineLevel="0" max="5" min="5" style="0" width="7"/>
    <col collapsed="false" customWidth="true" hidden="false" outlineLevel="0" max="7" min="6" style="0" width="13"/>
    <col collapsed="false" customWidth="true" hidden="false" outlineLevel="0" max="8" min="8" style="0" width="15"/>
    <col collapsed="false" customWidth="true" hidden="false" outlineLevel="0" max="9" min="9" style="0" width="42"/>
  </cols>
  <sheetData>
    <row r="1" customFormat="false" ht="19.7" hidden="false" customHeight="false" outlineLevel="0" collapsed="false">
      <c r="A1" s="1" t="s">
        <v>57</v>
      </c>
    </row>
    <row r="2" customFormat="false" ht="15" hidden="false" customHeight="false" outlineLevel="0" collapsed="false">
      <c r="A2" s="2" t="s">
        <v>58</v>
      </c>
    </row>
    <row r="3" customFormat="false" ht="15" hidden="false" customHeight="false" outlineLevel="0" collapsed="false">
      <c r="A3" s="3" t="s">
        <v>59</v>
      </c>
    </row>
    <row r="4" customFormat="false" ht="15" hidden="false" customHeight="false" outlineLevel="0" collapsed="false">
      <c r="A4" s="4" t="s">
        <v>60</v>
      </c>
    </row>
    <row r="6" customFormat="false" ht="33.75" hidden="false" customHeight="true" outlineLevel="0" collapsed="false">
      <c r="A6" s="12" t="s">
        <v>61</v>
      </c>
      <c r="B6" s="12" t="s">
        <v>62</v>
      </c>
      <c r="C6" s="12" t="s">
        <v>63</v>
      </c>
      <c r="D6" s="12" t="s">
        <v>64</v>
      </c>
      <c r="E6" s="12" t="s">
        <v>65</v>
      </c>
      <c r="F6" s="12" t="s">
        <v>66</v>
      </c>
      <c r="G6" s="12" t="s">
        <v>67</v>
      </c>
      <c r="H6" s="12" t="s">
        <v>68</v>
      </c>
      <c r="I6" s="12" t="s">
        <v>69</v>
      </c>
    </row>
    <row r="7" customFormat="false" ht="15" hidden="false" customHeight="false" outlineLevel="0" collapsed="false">
      <c r="A7" s="13" t="s">
        <v>20</v>
      </c>
      <c r="B7" s="13" t="s">
        <v>70</v>
      </c>
      <c r="C7" s="32" t="n">
        <v>41.6</v>
      </c>
      <c r="D7" s="33" t="n">
        <v>4000</v>
      </c>
      <c r="E7" s="34" t="s">
        <v>71</v>
      </c>
      <c r="F7" s="16" t="n">
        <f aca="false">IFERROR($C7/$D7,"")</f>
        <v>0.0104</v>
      </c>
      <c r="G7" s="35" t="n">
        <v>0.92</v>
      </c>
      <c r="H7" s="36" t="n">
        <f aca="false">IFERROR($F7/$G7,"")</f>
        <v>0.011304347826087</v>
      </c>
      <c r="I7" s="18" t="s">
        <v>72</v>
      </c>
    </row>
    <row r="8" customFormat="false" ht="15" hidden="false" customHeight="false" outlineLevel="0" collapsed="false">
      <c r="A8" s="13" t="s">
        <v>73</v>
      </c>
      <c r="B8" s="13" t="s">
        <v>70</v>
      </c>
      <c r="C8" s="32" t="n">
        <v>58</v>
      </c>
      <c r="D8" s="33" t="n">
        <v>4000</v>
      </c>
      <c r="E8" s="34" t="s">
        <v>71</v>
      </c>
      <c r="F8" s="16" t="n">
        <f aca="false">IFERROR($C8/$D8,"")</f>
        <v>0.0145</v>
      </c>
      <c r="G8" s="35" t="n">
        <v>0.95</v>
      </c>
      <c r="H8" s="36" t="n">
        <f aca="false">IFERROR($F8/$G8,"")</f>
        <v>0.0152631578947368</v>
      </c>
      <c r="I8" s="18" t="s">
        <v>74</v>
      </c>
    </row>
    <row r="9" customFormat="false" ht="15" hidden="false" customHeight="false" outlineLevel="0" collapsed="false">
      <c r="A9" s="13" t="s">
        <v>75</v>
      </c>
      <c r="B9" s="13" t="s">
        <v>76</v>
      </c>
      <c r="C9" s="32" t="n">
        <v>87.5</v>
      </c>
      <c r="D9" s="33" t="n">
        <v>5000</v>
      </c>
      <c r="E9" s="34" t="s">
        <v>71</v>
      </c>
      <c r="F9" s="16" t="n">
        <f aca="false">IFERROR($C9/$D9,"")</f>
        <v>0.0175</v>
      </c>
      <c r="G9" s="35" t="n">
        <v>0.68</v>
      </c>
      <c r="H9" s="36" t="n">
        <f aca="false">IFERROR($F9/$G9,"")</f>
        <v>0.0257352941176471</v>
      </c>
      <c r="I9" s="18" t="s">
        <v>77</v>
      </c>
    </row>
    <row r="10" customFormat="false" ht="15" hidden="false" customHeight="false" outlineLevel="0" collapsed="false">
      <c r="A10" s="13" t="s">
        <v>78</v>
      </c>
      <c r="B10" s="13" t="s">
        <v>79</v>
      </c>
      <c r="C10" s="32" t="n">
        <v>96</v>
      </c>
      <c r="D10" s="33" t="n">
        <v>2000</v>
      </c>
      <c r="E10" s="34" t="s">
        <v>71</v>
      </c>
      <c r="F10" s="16" t="n">
        <f aca="false">IFERROR($C10/$D10,"")</f>
        <v>0.048</v>
      </c>
      <c r="G10" s="35" t="n">
        <v>1</v>
      </c>
      <c r="H10" s="36" t="n">
        <f aca="false">IFERROR($F10/$G10,"")</f>
        <v>0.048</v>
      </c>
      <c r="I10" s="18" t="s">
        <v>80</v>
      </c>
    </row>
    <row r="11" customFormat="false" ht="15" hidden="false" customHeight="false" outlineLevel="0" collapsed="false">
      <c r="A11" s="13" t="s">
        <v>81</v>
      </c>
      <c r="B11" s="13" t="s">
        <v>76</v>
      </c>
      <c r="C11" s="32" t="n">
        <v>72.5</v>
      </c>
      <c r="D11" s="33" t="n">
        <v>5000</v>
      </c>
      <c r="E11" s="34" t="s">
        <v>71</v>
      </c>
      <c r="F11" s="16" t="n">
        <f aca="false">IFERROR($C11/$D11,"")</f>
        <v>0.0145</v>
      </c>
      <c r="G11" s="35" t="n">
        <v>0.88</v>
      </c>
      <c r="H11" s="36" t="n">
        <f aca="false">IFERROR($F11/$G11,"")</f>
        <v>0.0164772727272727</v>
      </c>
      <c r="I11" s="18" t="s">
        <v>82</v>
      </c>
    </row>
    <row r="12" customFormat="false" ht="15" hidden="false" customHeight="false" outlineLevel="0" collapsed="false">
      <c r="A12" s="13" t="s">
        <v>22</v>
      </c>
      <c r="B12" s="13" t="s">
        <v>83</v>
      </c>
      <c r="C12" s="32" t="n">
        <v>32</v>
      </c>
      <c r="D12" s="33" t="n">
        <v>10000</v>
      </c>
      <c r="E12" s="34" t="s">
        <v>71</v>
      </c>
      <c r="F12" s="16" t="n">
        <f aca="false">IFERROR($C12/$D12,"")</f>
        <v>0.0032</v>
      </c>
      <c r="G12" s="35" t="n">
        <v>1</v>
      </c>
      <c r="H12" s="36" t="n">
        <f aca="false">IFERROR($F12/$G12,"")</f>
        <v>0.0032</v>
      </c>
      <c r="I12" s="18" t="s">
        <v>84</v>
      </c>
    </row>
    <row r="13" customFormat="false" ht="15" hidden="false" customHeight="false" outlineLevel="0" collapsed="false">
      <c r="A13" s="13" t="s">
        <v>24</v>
      </c>
      <c r="B13" s="13" t="s">
        <v>85</v>
      </c>
      <c r="C13" s="32" t="n">
        <v>11.2</v>
      </c>
      <c r="D13" s="33" t="n">
        <v>4000</v>
      </c>
      <c r="E13" s="34" t="s">
        <v>86</v>
      </c>
      <c r="F13" s="16" t="n">
        <f aca="false">IFERROR($C13/$D13,"")</f>
        <v>0.0028</v>
      </c>
      <c r="G13" s="35" t="n">
        <v>1</v>
      </c>
      <c r="H13" s="36" t="n">
        <f aca="false">IFERROR($F13/$G13,"")</f>
        <v>0.0028</v>
      </c>
      <c r="I13" s="18"/>
    </row>
    <row r="14" customFormat="false" ht="15" hidden="false" customHeight="false" outlineLevel="0" collapsed="false">
      <c r="A14" s="13" t="s">
        <v>26</v>
      </c>
      <c r="B14" s="13" t="s">
        <v>87</v>
      </c>
      <c r="C14" s="32" t="n">
        <v>18.5</v>
      </c>
      <c r="D14" s="33" t="n">
        <v>11340</v>
      </c>
      <c r="E14" s="34" t="s">
        <v>71</v>
      </c>
      <c r="F14" s="16" t="n">
        <f aca="false">IFERROR($C14/$D14,"")</f>
        <v>0.00163139329805996</v>
      </c>
      <c r="G14" s="35" t="n">
        <v>0.87</v>
      </c>
      <c r="H14" s="36" t="n">
        <f aca="false">IFERROR($F14/$G14,"")</f>
        <v>0.00187516471041375</v>
      </c>
      <c r="I14" s="18" t="s">
        <v>88</v>
      </c>
    </row>
    <row r="15" customFormat="false" ht="15" hidden="false" customHeight="false" outlineLevel="0" collapsed="false">
      <c r="A15" s="13" t="s">
        <v>89</v>
      </c>
      <c r="B15" s="13" t="s">
        <v>90</v>
      </c>
      <c r="C15" s="32" t="n">
        <v>26</v>
      </c>
      <c r="D15" s="33" t="n">
        <v>10000</v>
      </c>
      <c r="E15" s="34" t="s">
        <v>71</v>
      </c>
      <c r="F15" s="16" t="n">
        <f aca="false">IFERROR($C15/$D15,"")</f>
        <v>0.0026</v>
      </c>
      <c r="G15" s="35" t="n">
        <v>0.91</v>
      </c>
      <c r="H15" s="36" t="n">
        <f aca="false">IFERROR($F15/$G15,"")</f>
        <v>0.00285714285714286</v>
      </c>
      <c r="I15" s="18" t="s">
        <v>91</v>
      </c>
    </row>
    <row r="16" customFormat="false" ht="15" hidden="false" customHeight="false" outlineLevel="0" collapsed="false">
      <c r="A16" s="13" t="s">
        <v>92</v>
      </c>
      <c r="B16" s="13" t="s">
        <v>93</v>
      </c>
      <c r="C16" s="32" t="n">
        <v>9.8</v>
      </c>
      <c r="D16" s="33" t="n">
        <v>1000</v>
      </c>
      <c r="E16" s="34" t="s">
        <v>71</v>
      </c>
      <c r="F16" s="16" t="n">
        <f aca="false">IFERROR($C16/$D16,"")</f>
        <v>0.0098</v>
      </c>
      <c r="G16" s="35" t="n">
        <v>0.78</v>
      </c>
      <c r="H16" s="36" t="n">
        <f aca="false">IFERROR($F16/$G16,"")</f>
        <v>0.0125641025641026</v>
      </c>
      <c r="I16" s="18" t="s">
        <v>94</v>
      </c>
    </row>
    <row r="17" customFormat="false" ht="15" hidden="false" customHeight="false" outlineLevel="0" collapsed="false">
      <c r="A17" s="13" t="s">
        <v>95</v>
      </c>
      <c r="B17" s="13" t="s">
        <v>96</v>
      </c>
      <c r="C17" s="32" t="n">
        <v>17.6</v>
      </c>
      <c r="D17" s="33" t="n">
        <v>2000</v>
      </c>
      <c r="E17" s="34" t="s">
        <v>71</v>
      </c>
      <c r="F17" s="16" t="n">
        <f aca="false">IFERROR($C17/$D17,"")</f>
        <v>0.0088</v>
      </c>
      <c r="G17" s="35" t="n">
        <v>0.95</v>
      </c>
      <c r="H17" s="36" t="n">
        <f aca="false">IFERROR($F17/$G17,"")</f>
        <v>0.00926315789473684</v>
      </c>
      <c r="I17" s="18" t="s">
        <v>97</v>
      </c>
    </row>
    <row r="18" customFormat="false" ht="15" hidden="false" customHeight="false" outlineLevel="0" collapsed="false">
      <c r="A18" s="13" t="s">
        <v>28</v>
      </c>
      <c r="B18" s="13" t="s">
        <v>98</v>
      </c>
      <c r="C18" s="32" t="n">
        <v>34</v>
      </c>
      <c r="D18" s="33" t="n">
        <v>2000</v>
      </c>
      <c r="E18" s="34" t="s">
        <v>71</v>
      </c>
      <c r="F18" s="16" t="n">
        <f aca="false">IFERROR($C18/$D18,"")</f>
        <v>0.017</v>
      </c>
      <c r="G18" s="35" t="n">
        <v>1</v>
      </c>
      <c r="H18" s="36" t="n">
        <f aca="false">IFERROR($F18/$G18,"")</f>
        <v>0.017</v>
      </c>
      <c r="I18" s="18"/>
    </row>
    <row r="19" customFormat="false" ht="15" hidden="false" customHeight="false" outlineLevel="0" collapsed="false">
      <c r="A19" s="13" t="s">
        <v>99</v>
      </c>
      <c r="B19" s="13" t="s">
        <v>100</v>
      </c>
      <c r="C19" s="32" t="n">
        <v>38.4</v>
      </c>
      <c r="D19" s="33" t="n">
        <v>16000</v>
      </c>
      <c r="E19" s="34" t="s">
        <v>86</v>
      </c>
      <c r="F19" s="16" t="n">
        <f aca="false">IFERROR($C19/$D19,"")</f>
        <v>0.0024</v>
      </c>
      <c r="G19" s="35" t="n">
        <v>1</v>
      </c>
      <c r="H19" s="36" t="n">
        <f aca="false">IFERROR($F19/$G19,"")</f>
        <v>0.0024</v>
      </c>
      <c r="I19" s="18" t="s">
        <v>101</v>
      </c>
    </row>
    <row r="20" customFormat="false" ht="15" hidden="false" customHeight="false" outlineLevel="0" collapsed="false">
      <c r="A20" s="13" t="s">
        <v>30</v>
      </c>
      <c r="B20" s="13" t="s">
        <v>93</v>
      </c>
      <c r="C20" s="32" t="n">
        <v>22</v>
      </c>
      <c r="D20" s="33" t="n">
        <v>1000</v>
      </c>
      <c r="E20" s="34" t="s">
        <v>71</v>
      </c>
      <c r="F20" s="16" t="n">
        <f aca="false">IFERROR($C20/$D20,"")</f>
        <v>0.022</v>
      </c>
      <c r="G20" s="35" t="n">
        <v>1</v>
      </c>
      <c r="H20" s="36" t="n">
        <f aca="false">IFERROR($F20/$G20,"")</f>
        <v>0.022</v>
      </c>
      <c r="I20" s="18" t="s">
        <v>31</v>
      </c>
    </row>
    <row r="21" customFormat="false" ht="15" hidden="false" customHeight="false" outlineLevel="0" collapsed="false">
      <c r="A21" s="13" t="s">
        <v>102</v>
      </c>
      <c r="B21" s="13" t="s">
        <v>103</v>
      </c>
      <c r="C21" s="32" t="n">
        <v>13.5</v>
      </c>
      <c r="D21" s="33" t="n">
        <v>500</v>
      </c>
      <c r="E21" s="34" t="s">
        <v>71</v>
      </c>
      <c r="F21" s="16" t="n">
        <f aca="false">IFERROR($C21/$D21,"")</f>
        <v>0.027</v>
      </c>
      <c r="G21" s="35" t="n">
        <v>1</v>
      </c>
      <c r="H21" s="36" t="n">
        <f aca="false">IFERROR($F21/$G21,"")</f>
        <v>0.027</v>
      </c>
      <c r="I21" s="18"/>
    </row>
    <row r="22" customFormat="false" ht="15" hidden="false" customHeight="false" outlineLevel="0" collapsed="false">
      <c r="A22" s="13" t="s">
        <v>104</v>
      </c>
      <c r="B22" s="13" t="s">
        <v>93</v>
      </c>
      <c r="C22" s="32" t="n">
        <v>14</v>
      </c>
      <c r="D22" s="33" t="n">
        <v>1000</v>
      </c>
      <c r="E22" s="34" t="s">
        <v>71</v>
      </c>
      <c r="F22" s="16" t="n">
        <f aca="false">IFERROR($C22/$D22,"")</f>
        <v>0.014</v>
      </c>
      <c r="G22" s="35" t="n">
        <v>1</v>
      </c>
      <c r="H22" s="36" t="n">
        <f aca="false">IFERROR($F22/$G22,"")</f>
        <v>0.014</v>
      </c>
      <c r="I22" s="18"/>
    </row>
    <row r="23" customFormat="false" ht="15" hidden="false" customHeight="false" outlineLevel="0" collapsed="false">
      <c r="A23" s="13" t="s">
        <v>105</v>
      </c>
      <c r="B23" s="13" t="s">
        <v>106</v>
      </c>
      <c r="C23" s="32" t="n">
        <v>5.2</v>
      </c>
      <c r="D23" s="33" t="n">
        <v>500</v>
      </c>
      <c r="E23" s="34" t="s">
        <v>71</v>
      </c>
      <c r="F23" s="16" t="n">
        <f aca="false">IFERROR($C23/$D23,"")</f>
        <v>0.0104</v>
      </c>
      <c r="G23" s="35" t="n">
        <v>0.65</v>
      </c>
      <c r="H23" s="36" t="n">
        <f aca="false">IFERROR($F23/$G23,"")</f>
        <v>0.016</v>
      </c>
      <c r="I23" s="18" t="s">
        <v>107</v>
      </c>
    </row>
    <row r="24" customFormat="false" ht="15" hidden="false" customHeight="false" outlineLevel="0" collapsed="false">
      <c r="A24" s="13" t="s">
        <v>108</v>
      </c>
      <c r="B24" s="13" t="s">
        <v>109</v>
      </c>
      <c r="C24" s="32" t="n">
        <v>4.1</v>
      </c>
      <c r="D24" s="33" t="n">
        <v>250</v>
      </c>
      <c r="E24" s="34" t="s">
        <v>71</v>
      </c>
      <c r="F24" s="16" t="n">
        <f aca="false">IFERROR($C24/$D24,"")</f>
        <v>0.0164</v>
      </c>
      <c r="G24" s="35" t="n">
        <v>0.6</v>
      </c>
      <c r="H24" s="36" t="n">
        <f aca="false">IFERROR($F24/$G24,"")</f>
        <v>0.0273333333333333</v>
      </c>
      <c r="I24" s="18" t="s">
        <v>110</v>
      </c>
    </row>
    <row r="25" customFormat="false" ht="15" hidden="false" customHeight="false" outlineLevel="0" collapsed="false">
      <c r="A25" s="13" t="s">
        <v>111</v>
      </c>
      <c r="B25" s="13" t="s">
        <v>112</v>
      </c>
      <c r="C25" s="32" t="n">
        <v>18</v>
      </c>
      <c r="D25" s="33" t="n">
        <v>5</v>
      </c>
      <c r="E25" s="34" t="s">
        <v>71</v>
      </c>
      <c r="F25" s="16" t="n">
        <f aca="false">IFERROR($C25/$D25,"")</f>
        <v>3.6</v>
      </c>
      <c r="G25" s="35" t="n">
        <v>1</v>
      </c>
      <c r="H25" s="36" t="n">
        <f aca="false">IFERROR($F25/$G25,"")</f>
        <v>3.6</v>
      </c>
      <c r="I25" s="18" t="s">
        <v>113</v>
      </c>
    </row>
    <row r="26" customFormat="false" ht="15" hidden="false" customHeight="false" outlineLevel="0" collapsed="false">
      <c r="A26" s="13" t="s">
        <v>114</v>
      </c>
      <c r="B26" s="13" t="s">
        <v>115</v>
      </c>
      <c r="C26" s="32" t="n">
        <v>14.5</v>
      </c>
      <c r="D26" s="33" t="n">
        <v>1000</v>
      </c>
      <c r="E26" s="34" t="s">
        <v>71</v>
      </c>
      <c r="F26" s="16" t="n">
        <f aca="false">IFERROR($C26/$D26,"")</f>
        <v>0.0145</v>
      </c>
      <c r="G26" s="35" t="n">
        <v>1</v>
      </c>
      <c r="H26" s="36" t="n">
        <f aca="false">IFERROR($F26/$G26,"")</f>
        <v>0.0145</v>
      </c>
      <c r="I26" s="18"/>
    </row>
    <row r="27" customFormat="false" ht="15" hidden="false" customHeight="false" outlineLevel="0" collapsed="false">
      <c r="A27" s="13" t="s">
        <v>116</v>
      </c>
      <c r="B27" s="13" t="s">
        <v>117</v>
      </c>
      <c r="C27" s="32" t="n">
        <v>6.4</v>
      </c>
      <c r="D27" s="33" t="n">
        <v>1000</v>
      </c>
      <c r="E27" s="34" t="s">
        <v>86</v>
      </c>
      <c r="F27" s="16" t="n">
        <f aca="false">IFERROR($C27/$D27,"")</f>
        <v>0.0064</v>
      </c>
      <c r="G27" s="35" t="n">
        <v>1</v>
      </c>
      <c r="H27" s="36" t="n">
        <f aca="false">IFERROR($F27/$G27,"")</f>
        <v>0.0064</v>
      </c>
      <c r="I27" s="18"/>
    </row>
    <row r="28" customFormat="false" ht="15" hidden="false" customHeight="false" outlineLevel="0" collapsed="false">
      <c r="A28" s="13" t="s">
        <v>118</v>
      </c>
      <c r="B28" s="13" t="s">
        <v>93</v>
      </c>
      <c r="C28" s="32" t="n">
        <v>9.75</v>
      </c>
      <c r="D28" s="33" t="n">
        <v>1000</v>
      </c>
      <c r="E28" s="34" t="s">
        <v>71</v>
      </c>
      <c r="F28" s="16" t="n">
        <f aca="false">IFERROR($C28/$D28,"")</f>
        <v>0.00975</v>
      </c>
      <c r="G28" s="35" t="n">
        <v>1</v>
      </c>
      <c r="H28" s="36" t="n">
        <f aca="false">IFERROR($F28/$G28,"")</f>
        <v>0.00975</v>
      </c>
      <c r="I28" s="18"/>
    </row>
    <row r="29" customFormat="false" ht="15" hidden="false" customHeight="false" outlineLevel="0" collapsed="false">
      <c r="A29" s="13" t="s">
        <v>119</v>
      </c>
      <c r="B29" s="13" t="s">
        <v>120</v>
      </c>
      <c r="C29" s="32" t="n">
        <v>24</v>
      </c>
      <c r="D29" s="33" t="n">
        <v>20000</v>
      </c>
      <c r="E29" s="34" t="s">
        <v>71</v>
      </c>
      <c r="F29" s="16" t="n">
        <f aca="false">IFERROR($C29/$D29,"")</f>
        <v>0.0012</v>
      </c>
      <c r="G29" s="35" t="n">
        <v>1</v>
      </c>
      <c r="H29" s="36" t="n">
        <f aca="false">IFERROR($F29/$G29,"")</f>
        <v>0.0012</v>
      </c>
      <c r="I29" s="18"/>
    </row>
    <row r="30" customFormat="false" ht="15" hidden="false" customHeight="false" outlineLevel="0" collapsed="false">
      <c r="A30" s="13" t="s">
        <v>121</v>
      </c>
      <c r="B30" s="13" t="s">
        <v>122</v>
      </c>
      <c r="C30" s="32" t="n">
        <v>27</v>
      </c>
      <c r="D30" s="33" t="n">
        <v>60</v>
      </c>
      <c r="E30" s="34" t="s">
        <v>123</v>
      </c>
      <c r="F30" s="16" t="n">
        <f aca="false">IFERROR($C30/$D30,"")</f>
        <v>0.45</v>
      </c>
      <c r="G30" s="35" t="n">
        <v>1</v>
      </c>
      <c r="H30" s="36" t="n">
        <f aca="false">IFERROR($F30/$G30,"")</f>
        <v>0.45</v>
      </c>
      <c r="I30" s="18"/>
    </row>
    <row r="31" customFormat="false" ht="15" hidden="false" customHeight="false" outlineLevel="0" collapsed="false">
      <c r="A31" s="13" t="s">
        <v>124</v>
      </c>
      <c r="B31" s="13" t="s">
        <v>125</v>
      </c>
      <c r="C31" s="32" t="n">
        <v>21.5</v>
      </c>
      <c r="D31" s="33" t="n">
        <v>22700</v>
      </c>
      <c r="E31" s="34" t="s">
        <v>71</v>
      </c>
      <c r="F31" s="16" t="n">
        <f aca="false">IFERROR($C31/$D31,"")</f>
        <v>0.000947136563876652</v>
      </c>
      <c r="G31" s="35" t="n">
        <v>0.82</v>
      </c>
      <c r="H31" s="36" t="n">
        <f aca="false">IFERROR($F31/$G31,"")</f>
        <v>0.00115504459009348</v>
      </c>
      <c r="I31" s="18" t="s">
        <v>94</v>
      </c>
    </row>
    <row r="32" customFormat="false" ht="15" hidden="false" customHeight="false" outlineLevel="0" collapsed="false">
      <c r="A32" s="13" t="s">
        <v>126</v>
      </c>
      <c r="B32" s="13" t="s">
        <v>76</v>
      </c>
      <c r="C32" s="32" t="n">
        <v>24</v>
      </c>
      <c r="D32" s="33" t="n">
        <v>5000</v>
      </c>
      <c r="E32" s="34" t="s">
        <v>71</v>
      </c>
      <c r="F32" s="16" t="n">
        <f aca="false">IFERROR($C32/$D32,"")</f>
        <v>0.0048</v>
      </c>
      <c r="G32" s="35" t="n">
        <v>0.85</v>
      </c>
      <c r="H32" s="36" t="n">
        <f aca="false">IFERROR($F32/$G32,"")</f>
        <v>0.00564705882352941</v>
      </c>
      <c r="I32" s="18" t="s">
        <v>127</v>
      </c>
    </row>
    <row r="33" customFormat="false" ht="15" hidden="false" customHeight="false" outlineLevel="0" collapsed="false">
      <c r="A33" s="13" t="s">
        <v>128</v>
      </c>
      <c r="B33" s="13" t="s">
        <v>93</v>
      </c>
      <c r="C33" s="32" t="n">
        <v>26.5</v>
      </c>
      <c r="D33" s="33" t="n">
        <v>1000</v>
      </c>
      <c r="E33" s="34" t="s">
        <v>71</v>
      </c>
      <c r="F33" s="16" t="n">
        <f aca="false">IFERROR($C33/$D33,"")</f>
        <v>0.0265</v>
      </c>
      <c r="G33" s="35" t="n">
        <v>1</v>
      </c>
      <c r="H33" s="36" t="n">
        <f aca="false">IFERROR($F33/$G33,"")</f>
        <v>0.0265</v>
      </c>
      <c r="I33" s="18"/>
    </row>
    <row r="34" customFormat="false" ht="15" hidden="false" customHeight="false" outlineLevel="0" collapsed="false">
      <c r="A34" s="13" t="s">
        <v>129</v>
      </c>
      <c r="B34" s="13" t="s">
        <v>130</v>
      </c>
      <c r="C34" s="32" t="n">
        <v>66</v>
      </c>
      <c r="D34" s="33" t="n">
        <v>300</v>
      </c>
      <c r="E34" s="34" t="s">
        <v>123</v>
      </c>
      <c r="F34" s="16" t="n">
        <f aca="false">IFERROR($C34/$D34,"")</f>
        <v>0.22</v>
      </c>
      <c r="G34" s="35" t="n">
        <v>1</v>
      </c>
      <c r="H34" s="36" t="n">
        <f aca="false">IFERROR($F34/$G34,"")</f>
        <v>0.22</v>
      </c>
      <c r="I34" s="18" t="s">
        <v>131</v>
      </c>
    </row>
    <row r="37" customFormat="false" ht="15" hidden="false" customHeight="false" outlineLevel="0" collapsed="false">
      <c r="A37" s="5" t="s">
        <v>44</v>
      </c>
    </row>
    <row r="38" customFormat="false" ht="15" hidden="false" customHeight="false" outlineLevel="0" collapsed="false">
      <c r="A38" s="31" t="s">
        <v>132</v>
      </c>
    </row>
    <row r="39" customFormat="false" ht="15" hidden="false" customHeight="false" outlineLevel="0" collapsed="false">
      <c r="A39" s="31" t="s">
        <v>133</v>
      </c>
    </row>
    <row r="40" customFormat="false" ht="15" hidden="false" customHeight="false" outlineLevel="0" collapsed="false">
      <c r="A40" s="31" t="s">
        <v>134</v>
      </c>
    </row>
    <row r="41" customFormat="false" ht="15" hidden="false" customHeight="false" outlineLevel="0" collapsed="false">
      <c r="A41" s="31" t="s">
        <v>135</v>
      </c>
    </row>
    <row r="42" customFormat="false" ht="15" hidden="false" customHeight="false" outlineLevel="0" collapsed="false">
      <c r="A42" s="31" t="s">
        <v>136</v>
      </c>
    </row>
    <row r="43" customFormat="false" ht="15" hidden="false" customHeight="false" outlineLevel="0" collapsed="false">
      <c r="A43" s="31" t="s">
        <v>137</v>
      </c>
    </row>
    <row r="44" customFormat="false" ht="15" hidden="false" customHeight="false" outlineLevel="0" collapsed="false">
      <c r="A44" s="31" t="s">
        <v>138</v>
      </c>
    </row>
    <row r="45" customFormat="false" ht="15" hidden="false" customHeight="false" outlineLevel="0" collapsed="false">
      <c r="A45" s="31" t="s">
        <v>139</v>
      </c>
    </row>
    <row r="46" customFormat="false" ht="15" hidden="false" customHeight="false" outlineLevel="0" collapsed="false">
      <c r="A46" s="31" t="s">
        <v>140</v>
      </c>
    </row>
    <row r="47" customFormat="false" ht="15" hidden="false" customHeight="false" outlineLevel="0" collapsed="false">
      <c r="A47" s="31" t="s">
        <v>141</v>
      </c>
    </row>
    <row r="48" customFormat="false" ht="15" hidden="false" customHeight="false" outlineLevel="0" collapsed="false">
      <c r="A48" s="31" t="s">
        <v>142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4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6" topLeftCell="A7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32"/>
    <col collapsed="false" customWidth="true" hidden="false" outlineLevel="0" max="3" min="3" style="0" width="16"/>
    <col collapsed="false" customWidth="true" hidden="false" outlineLevel="0" max="4" min="4" style="0" width="68"/>
  </cols>
  <sheetData>
    <row r="1" customFormat="false" ht="19.7" hidden="false" customHeight="false" outlineLevel="0" collapsed="false">
      <c r="A1" s="1" t="s">
        <v>143</v>
      </c>
    </row>
    <row r="2" customFormat="false" ht="15" hidden="false" customHeight="false" outlineLevel="0" collapsed="false">
      <c r="A2" s="2" t="s">
        <v>144</v>
      </c>
    </row>
    <row r="3" customFormat="false" ht="15" hidden="false" customHeight="false" outlineLevel="0" collapsed="false">
      <c r="A3" s="3" t="s">
        <v>145</v>
      </c>
    </row>
    <row r="4" customFormat="false" ht="15" hidden="false" customHeight="false" outlineLevel="0" collapsed="false">
      <c r="A4" s="37" t="s">
        <v>146</v>
      </c>
    </row>
    <row r="6" customFormat="false" ht="15" hidden="false" customHeight="false" outlineLevel="0" collapsed="false">
      <c r="A6" s="12" t="s">
        <v>147</v>
      </c>
      <c r="B6" s="12" t="s">
        <v>148</v>
      </c>
      <c r="C6" s="12" t="s">
        <v>149</v>
      </c>
      <c r="D6" s="12" t="s">
        <v>150</v>
      </c>
    </row>
    <row r="7" customFormat="false" ht="15" hidden="false" customHeight="false" outlineLevel="0" collapsed="false">
      <c r="A7" s="22" t="s">
        <v>26</v>
      </c>
      <c r="B7" s="22" t="s">
        <v>151</v>
      </c>
      <c r="C7" s="38" t="n">
        <v>0.87</v>
      </c>
      <c r="D7" s="39" t="s">
        <v>152</v>
      </c>
    </row>
    <row r="8" customFormat="false" ht="15" hidden="false" customHeight="false" outlineLevel="0" collapsed="false">
      <c r="A8" s="22" t="s">
        <v>153</v>
      </c>
      <c r="B8" s="22" t="s">
        <v>154</v>
      </c>
      <c r="C8" s="38" t="n">
        <v>0.62</v>
      </c>
      <c r="D8" s="39" t="s">
        <v>155</v>
      </c>
    </row>
    <row r="9" customFormat="false" ht="15" hidden="false" customHeight="false" outlineLevel="0" collapsed="false">
      <c r="A9" s="22" t="s">
        <v>92</v>
      </c>
      <c r="B9" s="22" t="s">
        <v>156</v>
      </c>
      <c r="C9" s="38" t="n">
        <v>0.78</v>
      </c>
      <c r="D9" s="39" t="s">
        <v>157</v>
      </c>
    </row>
    <row r="10" customFormat="false" ht="15" hidden="false" customHeight="false" outlineLevel="0" collapsed="false">
      <c r="A10" s="22" t="s">
        <v>124</v>
      </c>
      <c r="B10" s="22" t="s">
        <v>158</v>
      </c>
      <c r="C10" s="38" t="n">
        <v>0.82</v>
      </c>
      <c r="D10" s="39" t="s">
        <v>159</v>
      </c>
    </row>
    <row r="11" customFormat="false" ht="15" hidden="false" customHeight="false" outlineLevel="0" collapsed="false">
      <c r="A11" s="22" t="s">
        <v>160</v>
      </c>
      <c r="B11" s="22" t="s">
        <v>161</v>
      </c>
      <c r="C11" s="38" t="n">
        <v>0.83</v>
      </c>
      <c r="D11" s="39"/>
    </row>
    <row r="12" customFormat="false" ht="15" hidden="false" customHeight="false" outlineLevel="0" collapsed="false">
      <c r="A12" s="22" t="s">
        <v>162</v>
      </c>
      <c r="B12" s="22" t="s">
        <v>163</v>
      </c>
      <c r="C12" s="38" t="n">
        <v>0.85</v>
      </c>
      <c r="D12" s="39"/>
    </row>
    <row r="13" customFormat="false" ht="15" hidden="false" customHeight="false" outlineLevel="0" collapsed="false">
      <c r="A13" s="22" t="s">
        <v>89</v>
      </c>
      <c r="B13" s="22" t="s">
        <v>164</v>
      </c>
      <c r="C13" s="38" t="n">
        <v>0.91</v>
      </c>
      <c r="D13" s="39"/>
    </row>
    <row r="14" customFormat="false" ht="15" hidden="false" customHeight="false" outlineLevel="0" collapsed="false">
      <c r="A14" s="22" t="s">
        <v>165</v>
      </c>
      <c r="B14" s="22" t="s">
        <v>166</v>
      </c>
      <c r="C14" s="38" t="n">
        <v>0.75</v>
      </c>
      <c r="D14" s="39" t="s">
        <v>167</v>
      </c>
    </row>
    <row r="15" customFormat="false" ht="15" hidden="false" customHeight="false" outlineLevel="0" collapsed="false">
      <c r="A15" s="22" t="s">
        <v>168</v>
      </c>
      <c r="B15" s="22" t="s">
        <v>169</v>
      </c>
      <c r="C15" s="38" t="n">
        <v>0.65</v>
      </c>
      <c r="D15" s="39" t="s">
        <v>170</v>
      </c>
    </row>
    <row r="16" customFormat="false" ht="15" hidden="false" customHeight="false" outlineLevel="0" collapsed="false">
      <c r="A16" s="22" t="s">
        <v>171</v>
      </c>
      <c r="B16" s="22" t="s">
        <v>172</v>
      </c>
      <c r="C16" s="38" t="n">
        <v>0.6</v>
      </c>
      <c r="D16" s="39"/>
    </row>
    <row r="17" customFormat="false" ht="15" hidden="false" customHeight="false" outlineLevel="0" collapsed="false">
      <c r="A17" s="22" t="s">
        <v>173</v>
      </c>
      <c r="B17" s="22" t="s">
        <v>174</v>
      </c>
      <c r="C17" s="38" t="n">
        <v>0.95</v>
      </c>
      <c r="D17" s="39"/>
    </row>
    <row r="18" customFormat="false" ht="15" hidden="false" customHeight="false" outlineLevel="0" collapsed="false">
      <c r="A18" s="22" t="s">
        <v>175</v>
      </c>
      <c r="B18" s="22" t="s">
        <v>176</v>
      </c>
      <c r="C18" s="38" t="n">
        <v>0.45</v>
      </c>
      <c r="D18" s="39" t="s">
        <v>177</v>
      </c>
    </row>
    <row r="19" customFormat="false" ht="15" hidden="false" customHeight="false" outlineLevel="0" collapsed="false">
      <c r="A19" s="22" t="s">
        <v>178</v>
      </c>
      <c r="B19" s="22" t="s">
        <v>179</v>
      </c>
      <c r="C19" s="38" t="n">
        <v>0.72</v>
      </c>
      <c r="D19" s="39"/>
    </row>
    <row r="20" customFormat="false" ht="15" hidden="false" customHeight="false" outlineLevel="0" collapsed="false">
      <c r="A20" s="22" t="s">
        <v>180</v>
      </c>
      <c r="B20" s="22" t="s">
        <v>181</v>
      </c>
      <c r="C20" s="38" t="n">
        <v>0.92</v>
      </c>
      <c r="D20" s="39"/>
    </row>
    <row r="21" customFormat="false" ht="15" hidden="false" customHeight="false" outlineLevel="0" collapsed="false">
      <c r="A21" s="22" t="s">
        <v>182</v>
      </c>
      <c r="B21" s="22" t="s">
        <v>183</v>
      </c>
      <c r="C21" s="38" t="n">
        <v>0.85</v>
      </c>
      <c r="D21" s="39" t="s">
        <v>184</v>
      </c>
    </row>
    <row r="22" customFormat="false" ht="15" hidden="false" customHeight="false" outlineLevel="0" collapsed="false">
      <c r="A22" s="22" t="s">
        <v>75</v>
      </c>
      <c r="B22" s="22" t="s">
        <v>185</v>
      </c>
      <c r="C22" s="38" t="n">
        <v>0.68</v>
      </c>
      <c r="D22" s="39" t="s">
        <v>186</v>
      </c>
    </row>
    <row r="23" customFormat="false" ht="15" hidden="false" customHeight="false" outlineLevel="0" collapsed="false">
      <c r="A23" s="22" t="s">
        <v>81</v>
      </c>
      <c r="B23" s="22" t="s">
        <v>181</v>
      </c>
      <c r="C23" s="38" t="n">
        <v>0.88</v>
      </c>
      <c r="D23" s="39"/>
    </row>
    <row r="24" customFormat="false" ht="15" hidden="false" customHeight="false" outlineLevel="0" collapsed="false">
      <c r="A24" s="22" t="s">
        <v>187</v>
      </c>
      <c r="B24" s="22" t="s">
        <v>188</v>
      </c>
      <c r="C24" s="38" t="n">
        <v>0.8</v>
      </c>
      <c r="D24" s="39"/>
    </row>
    <row r="25" customFormat="false" ht="15" hidden="false" customHeight="false" outlineLevel="0" collapsed="false">
      <c r="A25" s="22" t="s">
        <v>189</v>
      </c>
      <c r="B25" s="22" t="s">
        <v>190</v>
      </c>
      <c r="C25" s="38" t="n">
        <v>0.75</v>
      </c>
      <c r="D25" s="39"/>
    </row>
    <row r="26" customFormat="false" ht="15" hidden="false" customHeight="false" outlineLevel="0" collapsed="false">
      <c r="A26" s="22" t="s">
        <v>191</v>
      </c>
      <c r="B26" s="22" t="s">
        <v>192</v>
      </c>
      <c r="C26" s="38" t="n">
        <v>0.65</v>
      </c>
      <c r="D26" s="39"/>
    </row>
    <row r="27" customFormat="false" ht="15" hidden="false" customHeight="false" outlineLevel="0" collapsed="false">
      <c r="A27" s="22" t="s">
        <v>193</v>
      </c>
      <c r="B27" s="22" t="s">
        <v>194</v>
      </c>
      <c r="C27" s="38" t="n">
        <v>1</v>
      </c>
      <c r="D27" s="39" t="s">
        <v>195</v>
      </c>
    </row>
    <row r="28" customFormat="false" ht="15" hidden="false" customHeight="false" outlineLevel="0" collapsed="false">
      <c r="A28" s="22" t="s">
        <v>196</v>
      </c>
      <c r="B28" s="22" t="s">
        <v>197</v>
      </c>
      <c r="C28" s="38" t="n">
        <v>1</v>
      </c>
      <c r="D28" s="39" t="s">
        <v>198</v>
      </c>
    </row>
    <row r="29" customFormat="false" ht="15" hidden="false" customHeight="false" outlineLevel="0" collapsed="false">
      <c r="A29" s="22" t="s">
        <v>199</v>
      </c>
      <c r="B29" s="22" t="s">
        <v>200</v>
      </c>
      <c r="C29" s="38" t="n">
        <v>0.55</v>
      </c>
      <c r="D29" s="39"/>
    </row>
    <row r="30" customFormat="false" ht="15" hidden="false" customHeight="false" outlineLevel="0" collapsed="false">
      <c r="A30" s="22" t="s">
        <v>201</v>
      </c>
      <c r="B30" s="22" t="s">
        <v>202</v>
      </c>
      <c r="C30" s="38" t="n">
        <v>0.97</v>
      </c>
      <c r="D30" s="39"/>
    </row>
    <row r="31" customFormat="false" ht="15" hidden="false" customHeight="false" outlineLevel="0" collapsed="false">
      <c r="A31" s="22" t="s">
        <v>203</v>
      </c>
      <c r="B31" s="22" t="s">
        <v>204</v>
      </c>
      <c r="C31" s="38" t="n">
        <v>1</v>
      </c>
      <c r="D31" s="39" t="s">
        <v>205</v>
      </c>
    </row>
    <row r="34" customFormat="false" ht="15" hidden="false" customHeight="false" outlineLevel="0" collapsed="false">
      <c r="A34" s="5" t="s">
        <v>206</v>
      </c>
    </row>
    <row r="35" customFormat="false" ht="15" hidden="false" customHeight="false" outlineLevel="0" collapsed="false">
      <c r="A35" s="31" t="s">
        <v>207</v>
      </c>
    </row>
    <row r="36" customFormat="false" ht="15" hidden="false" customHeight="false" outlineLevel="0" collapsed="false">
      <c r="A36" s="31" t="s">
        <v>208</v>
      </c>
    </row>
    <row r="37" customFormat="false" ht="15" hidden="false" customHeight="false" outlineLevel="0" collapsed="false">
      <c r="A37" s="31" t="s">
        <v>209</v>
      </c>
    </row>
    <row r="38" customFormat="false" ht="15" hidden="false" customHeight="false" outlineLevel="0" collapsed="false">
      <c r="A38" s="31" t="s">
        <v>210</v>
      </c>
    </row>
    <row r="39" customFormat="false" ht="15" hidden="false" customHeight="false" outlineLevel="0" collapsed="false">
      <c r="A39" s="31" t="s">
        <v>211</v>
      </c>
    </row>
    <row r="40" customFormat="false" ht="15" hidden="false" customHeight="false" outlineLevel="0" collapsed="false">
      <c r="A40" s="31" t="s">
        <v>212</v>
      </c>
    </row>
    <row r="41" customFormat="false" ht="15" hidden="false" customHeight="false" outlineLevel="0" collapsed="false">
      <c r="A41" s="31" t="s">
        <v>213</v>
      </c>
    </row>
    <row r="42" customFormat="false" ht="15" hidden="false" customHeight="false" outlineLevel="0" collapsed="false">
      <c r="A42" s="31" t="s">
        <v>214</v>
      </c>
    </row>
    <row r="43" customFormat="false" ht="15" hidden="false" customHeight="false" outlineLevel="0" collapsed="false">
      <c r="A43" s="31" t="s">
        <v>215</v>
      </c>
    </row>
    <row r="44" customFormat="false" ht="15" hidden="false" customHeight="false" outlineLevel="0" collapsed="false">
      <c r="A44" s="31" t="s">
        <v>142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2026-08-15T14:55:14Z</dcterms:created>
  <dc:creator>openpyxl</dc:creator>
  <dc:description/>
  <dc:language>en-US</dc:language>
  <cp:lastModifiedBy/>
  <dcterms:modified xsi:type="dcterms:W3CDTF">2026-08-15T14:55:14Z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