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onthly P&amp;L" sheetId="1" state="visible" r:id="rId3"/>
    <sheet name="Benchmarks"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<sst xmlns="http://schemas.openxmlformats.org/spreadsheetml/2006/main" count="111" uniqueCount="109">
  <si>
    <t xml:space="preserve">Restaurant P&amp;L + Prime Cost Model</t>
  </si>
  <si>
    <t xml:space="preserve">Twelve-month profit &amp; loss built around prime cost — the single number that decides whether an independent restaurant makes money.</t>
  </si>
  <si>
    <t xml:space="preserve">LEGEND:  BLUE figures = your inputs (type over them).   Black = formulas, do not type over.   Yellow = key assumption.   Every % is a formula; edit only the blue cells.</t>
  </si>
  <si>
    <t xml:space="preserve">Example data shown below is a ~$1.4M/year full-service restaurant. Overwrite every blue number with your own. Enter whole dollars.</t>
  </si>
  <si>
    <t xml:space="preserve">Line item</t>
  </si>
  <si>
    <t xml:space="preserve">Jan</t>
  </si>
  <si>
    <t xml:space="preserve">Feb</t>
  </si>
  <si>
    <t xml:space="preserve">Mar</t>
  </si>
  <si>
    <t xml:space="preserve">Apr</t>
  </si>
  <si>
    <t xml:space="preserve">May</t>
  </si>
  <si>
    <t xml:space="preserve">Jun</t>
  </si>
  <si>
    <t xml:space="preserve">Jul</t>
  </si>
  <si>
    <t xml:space="preserve">Aug</t>
  </si>
  <si>
    <t xml:space="preserve">Sep</t>
  </si>
  <si>
    <t xml:space="preserve">Oct</t>
  </si>
  <si>
    <t xml:space="preserve">Nov</t>
  </si>
  <si>
    <t xml:space="preserve">Dec</t>
  </si>
  <si>
    <t xml:space="preserve">Total</t>
  </si>
  <si>
    <t xml:space="preserve">% of Sales</t>
  </si>
  <si>
    <t xml:space="preserve">SALES</t>
  </si>
  <si>
    <t xml:space="preserve">Dine-in</t>
  </si>
  <si>
    <t xml:space="preserve">Takeout</t>
  </si>
  <si>
    <t xml:space="preserve">Delivery - direct</t>
  </si>
  <si>
    <t xml:space="preserve">Delivery - marketplace</t>
  </si>
  <si>
    <t xml:space="preserve">Catering</t>
  </si>
  <si>
    <t xml:space="preserve">Other revenue</t>
  </si>
  <si>
    <t xml:space="preserve">TOTAL SALES</t>
  </si>
  <si>
    <t xml:space="preserve">COST OF GOODS SOLD (COGS)</t>
  </si>
  <si>
    <t xml:space="preserve">Food</t>
  </si>
  <si>
    <t xml:space="preserve">Beverage</t>
  </si>
  <si>
    <t xml:space="preserve">Paper &amp; packaging</t>
  </si>
  <si>
    <t xml:space="preserve">TOTAL COGS</t>
  </si>
  <si>
    <t xml:space="preserve">Gross profit</t>
  </si>
  <si>
    <t xml:space="preserve">Food cost % of total sales</t>
  </si>
  <si>
    <t xml:space="preserve">Total COGS % of sales</t>
  </si>
  <si>
    <t xml:space="preserve">LABOUR</t>
  </si>
  <si>
    <t xml:space="preserve">Hourly labour - BOH (kitchen)</t>
  </si>
  <si>
    <t xml:space="preserve">Hourly labour - FOH (service)</t>
  </si>
  <si>
    <t xml:space="preserve">Salaried management</t>
  </si>
  <si>
    <t xml:space="preserve">Payroll taxes &amp; benefits</t>
  </si>
  <si>
    <t xml:space="preserve">TOTAL LABOUR</t>
  </si>
  <si>
    <t xml:space="preserve">Labour % of sales</t>
  </si>
  <si>
    <t xml:space="preserve">PRIME COST  (COGS + LABOUR)  - the metric that decides the business</t>
  </si>
  <si>
    <t xml:space="preserve">PRIME COST</t>
  </si>
  <si>
    <t xml:space="preserve">PRIME COST % OF SALES</t>
  </si>
  <si>
    <t xml:space="preserve">OPERATING EXPENSES</t>
  </si>
  <si>
    <t xml:space="preserve">Rent &amp; occupancy</t>
  </si>
  <si>
    <t xml:space="preserve">Utilities</t>
  </si>
  <si>
    <t xml:space="preserve">Insurance</t>
  </si>
  <si>
    <t xml:space="preserve">Marketing &amp; advertising</t>
  </si>
  <si>
    <t xml:space="preserve">Repairs &amp; maintenance</t>
  </si>
  <si>
    <t xml:space="preserve">Software &amp; POS</t>
  </si>
  <si>
    <t xml:space="preserve">Payment processing fees</t>
  </si>
  <si>
    <t xml:space="preserve">Supplies (non-food)</t>
  </si>
  <si>
    <t xml:space="preserve">Professional fees (accounting/legal)</t>
  </si>
  <si>
    <t xml:space="preserve">Other operating (incl. delivery commissions, D&amp;A)</t>
  </si>
  <si>
    <t xml:space="preserve">TOTAL OPERATING EXPENSES</t>
  </si>
  <si>
    <t xml:space="preserve">Operating expenses % of sales</t>
  </si>
  <si>
    <t xml:space="preserve">OPERATING PROFIT</t>
  </si>
  <si>
    <t xml:space="preserve">EBITDA / NET OPERATING PROFIT</t>
  </si>
  <si>
    <t xml:space="preserve">EBITDA MARGIN %</t>
  </si>
  <si>
    <t xml:space="preserve">NOTES &amp; ASSUMPTIONS</t>
  </si>
  <si>
    <t xml:space="preserve">- Prime cost = Total COGS + Total Labour. Industry benchmark: 55-65% of sales; target under 60%. Above 65% almost always means the business loses money.</t>
  </si>
  <si>
    <t xml:space="preserve">- Food cost % here is Food COGS divided by TOTAL sales. If you want the classic "food cost of food sales" figure, divide Food COGS by food-only revenue.</t>
  </si>
  <si>
    <t xml:space="preserve">- "Delivery - marketplace" is gross sales through Uber Eats / DoorDash / SkipTheDishes. Their 15-30% commission belongs in Other operating, not netted off sales.</t>
  </si>
  <si>
    <t xml:space="preserve">- Payment processing fees are shown as their own line on purpose - at 2.5-3.0% of card sales this is usually a top-5 controllable cost and is easy to renegotiate.</t>
  </si>
  <si>
    <t xml:space="preserve">- Enter all figures excluding GST/HST. Sales tax collected is not revenue.</t>
  </si>
  <si>
    <t xml:space="preserve">- EBITDA here = Total Sales - Prime Cost - Total Operating Expenses. It excludes interest, income tax and owner draws.</t>
  </si>
  <si>
    <t xml:space="preserve">- Example figures are illustrative only (a ~$1.4M/yr full-service restaurant) and are not a forecast, benchmark guarantee, or financial advice.</t>
  </si>
  <si>
    <t xml:space="preserve">- Built by Novaryq (novaryq.com). Free to use and share. No warranty - verify every number against your own accounting.</t>
  </si>
  <si>
    <t xml:space="preserve">Benchmarks - How Your Numbers Compare</t>
  </si>
  <si>
    <t xml:space="preserve">Your full-year figures pulled live from the Monthly P&amp;L tab, scored against healthy operating ranges for North American restaurants.</t>
  </si>
  <si>
    <t xml:space="preserve">LEGEND:  GREEN figures = pulled automatically from the Monthly P&amp;L tab.   BLUE = your input.   Yellow = fill this in.   Status is a formula.</t>
  </si>
  <si>
    <t xml:space="preserve">Beverage sales for the year (only if you track them separately):</t>
  </si>
  <si>
    <t xml:space="preserve">&lt;- yellow = fill this in, or clear it if you do not split beverage revenue</t>
  </si>
  <si>
    <t xml:space="preserve">Metric</t>
  </si>
  <si>
    <t xml:space="preserve">Healthy range</t>
  </si>
  <si>
    <t xml:space="preserve">Low</t>
  </si>
  <si>
    <t xml:space="preserve">High</t>
  </si>
  <si>
    <t xml:space="preserve">Your number</t>
  </si>
  <si>
    <t xml:space="preserve">Status</t>
  </si>
  <si>
    <t xml:space="preserve">Why it matters</t>
  </si>
  <si>
    <t xml:space="preserve">Food cost % of sales</t>
  </si>
  <si>
    <t xml:space="preserve">28% - 35%</t>
  </si>
  <si>
    <t xml:space="preserve">Every point of food cost is a point of profit. Drift usually means portioning, waste or supplier creep.</t>
  </si>
  <si>
    <t xml:space="preserve">Beverage cost % of beverage sales</t>
  </si>
  <si>
    <t xml:space="preserve">18% - 24%</t>
  </si>
  <si>
    <t xml:space="preserve">Beverage is the highest-margin category on the menu. Over 24% points at over-pouring or unbilled staff drinks.</t>
  </si>
  <si>
    <t xml:space="preserve">Full service runs higher, quick service lower. Schedule to forecast sales, not to habit.</t>
  </si>
  <si>
    <t xml:space="preserve">PRIME COST % of sales</t>
  </si>
  <si>
    <t xml:space="preserve">55% - 65% (target under 60%)</t>
  </si>
  <si>
    <t xml:space="preserve">THE number. COGS + labour are the only two costs you can move this week. Under 60% is a healthy independent.</t>
  </si>
  <si>
    <t xml:space="preserve">Rent &amp; occupancy % of sales</t>
  </si>
  <si>
    <t xml:space="preserve">under 8% - 10%</t>
  </si>
  <si>
    <t xml:space="preserve">Rent is fixed the day you sign. Over 10% of sales and every other line has to be perfect to survive.</t>
  </si>
  <si>
    <t xml:space="preserve">Payment processing % of sales</t>
  </si>
  <si>
    <t xml:space="preserve">under 3.0%</t>
  </si>
  <si>
    <t xml:space="preserve">Blended card cost. Most independents are overpaying by 40-80 basis points and never re-quote it.</t>
  </si>
  <si>
    <t xml:space="preserve">EBITDA / net operating margin</t>
  </si>
  <si>
    <t xml:space="preserve">3% - 9%</t>
  </si>
  <si>
    <t xml:space="preserve">Restaurants are a thin-margin business. Under 3% leaves nothing for equipment, debt or the owner.</t>
  </si>
  <si>
    <t xml:space="preserve">HOW TO READ THIS</t>
  </si>
  <si>
    <t xml:space="preserve">- Ranges are widely published operating benchmarks for North American full-service and fast-casual restaurants. They are guidance, not rules - a high-volume quick-service site runs a very different shape.</t>
  </si>
  <si>
    <t xml:space="preserve">- "Investigate" does not mean "wrong". It means the number is outside the usual band and you should be able to explain why in one sentence. If you cannot, you have found this month's project.</t>
  </si>
  <si>
    <t xml:space="preserve">- Fix prime cost first. COGS and labour are the only large costs you can change inside a single week; rent, insurance and debt are not.</t>
  </si>
  <si>
    <t xml:space="preserve">- Low is also a signal: food cost far under 28% can mean under-portioning, missing invoices, or inventory counted wrong.</t>
  </si>
  <si>
    <t xml:space="preserve">- The Low / High cells are blue - if your concept has a different healthy band (e.g. a bar, a bakery), type your own and the Status column re-scores itself.</t>
  </si>
  <si>
    <t xml:space="preserve">- Beverage cost % only calculates if you enter beverage sales in the yellow cell above. Clear that cell and the row goes blank rather than showing a wrong number.</t>
  </si>
  <si>
    <t xml:space="preserve">- Nothing here is accounting, tax or financial advice. Reconcile against your bookkeeper's statements before acting.</t>
  </si>
</sst>
</file>

<file path=xl/styles.xml><?xml version="1.0" encoding="utf-8"?>
<styleSheet xmlns="http://schemas.openxmlformats.org/spreadsheetml/2006/main">
  <numFmts count="3">
    <numFmt numFmtId="164" formatCode="General"/>
    <numFmt numFmtId="165" formatCode="\$#,##0;&quot;($&quot;#,##0\);\-"/>
    <numFmt numFmtId="166" formatCode="0.0%"/>
  </numFmts>
  <fonts count="17">
    <font>
      <sz val="11"/>
      <color theme="1"/>
      <name val="Calibri"/>
      <family val="2"/>
      <charset val="1"/>
    </font>
    <font>
      <sz val="10"/>
      <name val="Arial"/>
      <family val="0"/>
    </font>
    <font>
      <sz val="10"/>
      <name val="Arial"/>
      <family val="0"/>
    </font>
    <font>
      <sz val="10"/>
      <name val="Arial"/>
      <family val="0"/>
    </font>
    <font>
      <b val="true"/>
      <sz val="16"/>
      <color rgb="FF1F3864"/>
      <name val="Arial"/>
      <family val="0"/>
      <charset val="1"/>
    </font>
    <font>
      <i val="true"/>
      <sz val="10"/>
      <color rgb="FF595959"/>
      <name val="Arial"/>
      <family val="0"/>
      <charset val="1"/>
    </font>
    <font>
      <sz val="9"/>
      <color rgb="FF0000FF"/>
      <name val="Arial"/>
      <family val="0"/>
      <charset val="1"/>
    </font>
    <font>
      <i val="true"/>
      <sz val="9"/>
      <color rgb="FFC00000"/>
      <name val="Arial"/>
      <family val="0"/>
      <charset val="1"/>
    </font>
    <font>
      <b val="true"/>
      <sz val="10"/>
      <color rgb="FF000000"/>
      <name val="Arial"/>
      <family val="0"/>
      <charset val="1"/>
    </font>
    <font>
      <b val="true"/>
      <sz val="10"/>
      <color rgb="FFFFFFFF"/>
      <name val="Arial"/>
      <family val="0"/>
      <charset val="1"/>
    </font>
    <font>
      <sz val="10"/>
      <color rgb="FF000000"/>
      <name val="Arial"/>
      <family val="0"/>
      <charset val="1"/>
    </font>
    <font>
      <sz val="10"/>
      <color rgb="FF0000FF"/>
      <name val="Arial"/>
      <family val="0"/>
      <charset val="1"/>
    </font>
    <font>
      <b val="true"/>
      <sz val="12"/>
      <color rgb="FF1F3864"/>
      <name val="Arial"/>
      <family val="0"/>
      <charset val="1"/>
    </font>
    <font>
      <sz val="9"/>
      <color rgb="FF404040"/>
      <name val="Arial"/>
      <family val="0"/>
      <charset val="1"/>
    </font>
    <font>
      <b val="true"/>
      <sz val="9"/>
      <color rgb="FF000000"/>
      <name val="Arial"/>
      <family val="0"/>
      <charset val="1"/>
    </font>
    <font>
      <i val="true"/>
      <sz val="9"/>
      <color rgb="FF808080"/>
      <name val="Arial"/>
      <family val="0"/>
      <charset val="1"/>
    </font>
    <font>
      <b val="true"/>
      <sz val="10"/>
      <color rgb="FF008000"/>
      <name val="Arial"/>
      <family val="0"/>
      <charset val="1"/>
    </font>
  </fonts>
  <fills count="7">
    <fill>
      <patternFill patternType="none"/>
    </fill>
    <fill>
      <patternFill patternType="gray125"/>
    </fill>
    <fill>
      <patternFill patternType="solid">
        <fgColor rgb="FFD9D9D9"/>
        <bgColor rgb="FFEDEDED"/>
      </patternFill>
    </fill>
    <fill>
      <patternFill patternType="solid">
        <fgColor rgb="FF1F3864"/>
        <bgColor rgb="FF333399"/>
      </patternFill>
    </fill>
    <fill>
      <patternFill patternType="solid">
        <fgColor rgb="FFEDEDED"/>
        <bgColor rgb="FFFFF2CC"/>
      </patternFill>
    </fill>
    <fill>
      <patternFill patternType="solid">
        <fgColor rgb="FFFFF2CC"/>
        <bgColor rgb="FFEDEDED"/>
      </patternFill>
    </fill>
    <fill>
      <patternFill patternType="solid">
        <fgColor rgb="FFFFFF00"/>
        <bgColor rgb="FFFFFF00"/>
      </patternFill>
    </fill>
  </fills>
  <borders count="2">
    <border diagonalUp="false" diagonalDown="false">
      <left/>
      <right/>
      <top/>
      <bottom/>
      <diagonal/>
    </border>
    <border diagonalUp="false" diagonalDown="false">
      <left style="thin">
        <color rgb="FFB0B0B0"/>
      </left>
      <right style="thin">
        <color rgb="FFB0B0B0"/>
      </right>
      <top style="thin">
        <color rgb="FFB0B0B0"/>
      </top>
      <bottom style="thin">
        <color rgb="FFB0B0B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2" borderId="1" xfId="0" applyFont="true" applyBorder="true" applyAlignment="false" applyProtection="false">
      <alignment horizontal="general" vertical="bottom" textRotation="0" wrapText="false" indent="0" shrinkToFit="false"/>
      <protection locked="true" hidden="false"/>
    </xf>
    <xf numFmtId="164" fontId="8" fillId="2" borderId="1" xfId="0" applyFont="true" applyBorder="true" applyAlignment="true" applyProtection="false">
      <alignment horizontal="center" vertical="center" textRotation="0" wrapText="false" indent="0" shrinkToFit="false"/>
      <protection locked="true" hidden="false"/>
    </xf>
    <xf numFmtId="164" fontId="9" fillId="3" borderId="1" xfId="0" applyFont="true" applyBorder="true" applyAlignment="false" applyProtection="false">
      <alignment horizontal="general" vertical="bottom" textRotation="0" wrapText="false" indent="0" shrinkToFit="false"/>
      <protection locked="true" hidden="false"/>
    </xf>
    <xf numFmtId="164" fontId="10" fillId="3" borderId="1" xfId="0" applyFont="tru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5" fontId="11" fillId="0" borderId="1" xfId="0" applyFont="true" applyBorder="true" applyAlignment="false" applyProtection="false">
      <alignment horizontal="general" vertical="bottom" textRotation="0" wrapText="false" indent="0" shrinkToFit="false"/>
      <protection locked="true" hidden="false"/>
    </xf>
    <xf numFmtId="165" fontId="10" fillId="0" borderId="1" xfId="0" applyFont="true" applyBorder="true" applyAlignment="false" applyProtection="false">
      <alignment horizontal="general" vertical="bottom" textRotation="0" wrapText="false" indent="0" shrinkToFit="false"/>
      <protection locked="true" hidden="false"/>
    </xf>
    <xf numFmtId="166" fontId="10" fillId="0" borderId="1" xfId="0" applyFont="true" applyBorder="true" applyAlignment="false" applyProtection="false">
      <alignment horizontal="general" vertical="bottom" textRotation="0" wrapText="false" indent="0" shrinkToFit="false"/>
      <protection locked="true" hidden="false"/>
    </xf>
    <xf numFmtId="164" fontId="8" fillId="4" borderId="1" xfId="0" applyFont="true" applyBorder="true" applyAlignment="false" applyProtection="false">
      <alignment horizontal="general" vertical="bottom" textRotation="0" wrapText="false" indent="0" shrinkToFit="false"/>
      <protection locked="true" hidden="false"/>
    </xf>
    <xf numFmtId="165" fontId="8" fillId="4" borderId="1" xfId="0" applyFont="true" applyBorder="true" applyAlignment="false" applyProtection="false">
      <alignment horizontal="general" vertical="bottom" textRotation="0" wrapText="false" indent="0" shrinkToFit="false"/>
      <protection locked="true" hidden="false"/>
    </xf>
    <xf numFmtId="166" fontId="8" fillId="4" borderId="1" xfId="0" applyFont="tru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false" applyProtection="false">
      <alignment horizontal="general" vertical="bottom" textRotation="0" wrapText="false" indent="0" shrinkToFit="false"/>
      <protection locked="true" hidden="false"/>
    </xf>
    <xf numFmtId="165" fontId="8" fillId="0" borderId="1" xfId="0" applyFont="true" applyBorder="true" applyAlignment="false" applyProtection="false">
      <alignment horizontal="general" vertical="bottom" textRotation="0" wrapText="false" indent="0" shrinkToFit="false"/>
      <protection locked="true" hidden="false"/>
    </xf>
    <xf numFmtId="166" fontId="8" fillId="0" borderId="1" xfId="0" applyFont="true" applyBorder="true" applyAlignment="false" applyProtection="false">
      <alignment horizontal="general" vertical="bottom" textRotation="0" wrapText="false" indent="0" shrinkToFit="false"/>
      <protection locked="true" hidden="false"/>
    </xf>
    <xf numFmtId="164" fontId="8" fillId="5" borderId="1" xfId="0" applyFont="true" applyBorder="true" applyAlignment="false" applyProtection="false">
      <alignment horizontal="general" vertical="bottom" textRotation="0" wrapText="false" indent="0" shrinkToFit="false"/>
      <protection locked="true" hidden="false"/>
    </xf>
    <xf numFmtId="165" fontId="8" fillId="5" borderId="1" xfId="0" applyFont="true" applyBorder="true" applyAlignment="false" applyProtection="false">
      <alignment horizontal="general" vertical="bottom" textRotation="0" wrapText="false" indent="0" shrinkToFit="false"/>
      <protection locked="true" hidden="false"/>
    </xf>
    <xf numFmtId="166" fontId="8" fillId="5" borderId="1" xfId="0" applyFont="true" applyBorder="true" applyAlignment="false" applyProtection="false">
      <alignment horizontal="general" vertical="bottom" textRotation="0" wrapText="false" indent="0" shrinkToFit="false"/>
      <protection locked="true" hidden="false"/>
    </xf>
    <xf numFmtId="164" fontId="10" fillId="5" borderId="1" xfId="0" applyFont="true" applyBorder="true" applyAlignment="false" applyProtection="false">
      <alignment horizontal="general" vertical="bottom" textRotation="0" wrapText="false" indent="0" shrinkToFit="false"/>
      <protection locked="true" hidden="false"/>
    </xf>
    <xf numFmtId="164" fontId="10" fillId="4" borderId="1" xfId="0" applyFont="true" applyBorder="tru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5" fontId="11" fillId="6" borderId="1" xfId="0" applyFont="true" applyBorder="tru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center" vertical="center" textRotation="0" wrapText="false" indent="0" shrinkToFit="false"/>
      <protection locked="true" hidden="false"/>
    </xf>
    <xf numFmtId="166" fontId="11" fillId="0" borderId="1" xfId="0" applyFont="true" applyBorder="true" applyAlignment="true" applyProtection="false">
      <alignment horizontal="center" vertical="center" textRotation="0" wrapText="false" indent="0" shrinkToFit="false"/>
      <protection locked="true" hidden="false"/>
    </xf>
    <xf numFmtId="166" fontId="16" fillId="0" borderId="1"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center" vertical="center" textRotation="0" wrapText="false" indent="0" shrinkToFit="false"/>
      <protection locked="true" hidden="false"/>
    </xf>
    <xf numFmtId="164" fontId="13" fillId="0" borderId="1" xfId="0" applyFont="true" applyBorder="true" applyAlignment="true" applyProtection="false">
      <alignment horizontal="general" vertical="center" textRotation="0" wrapText="true" indent="0" shrinkToFit="false"/>
      <protection locked="true" hidden="false"/>
    </xf>
    <xf numFmtId="164" fontId="10" fillId="5" borderId="1" xfId="0" applyFont="true" applyBorder="true" applyAlignment="true" applyProtection="false">
      <alignment horizontal="center" vertical="center" textRotation="0" wrapText="false" indent="0" shrinkToFit="false"/>
      <protection locked="true" hidden="false"/>
    </xf>
    <xf numFmtId="166" fontId="16" fillId="5" borderId="1" xfId="0" applyFont="true" applyBorder="true" applyAlignment="true" applyProtection="false">
      <alignment horizontal="center" vertical="center" textRotation="0" wrapText="false" indent="0" shrinkToFit="false"/>
      <protection locked="true" hidden="false"/>
    </xf>
    <xf numFmtId="164" fontId="8" fillId="5" borderId="1"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B0B0B0"/>
      <rgbColor rgb="FF808080"/>
      <rgbColor rgb="FF9999FF"/>
      <rgbColor rgb="FF993366"/>
      <rgbColor rgb="FFFFF2CC"/>
      <rgbColor rgb="FFEDEDED"/>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40404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6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46"/>
    <col collapsed="false" customWidth="true" hidden="false" outlineLevel="0" max="13" min="2" style="0" width="11.5"/>
    <col collapsed="false" customWidth="true" hidden="false" outlineLevel="0" max="14" min="14" style="0" width="13.5"/>
    <col collapsed="false" customWidth="true" hidden="false" outlineLevel="0" max="15" min="15" style="0" width="11.5"/>
  </cols>
  <sheetData>
    <row r="1" customFormat="false" ht="19.7" hidden="false" customHeight="false" outlineLevel="0" collapsed="false">
      <c r="A1" s="1" t="s">
        <v>0</v>
      </c>
    </row>
    <row r="2" customFormat="false" ht="15" hidden="false" customHeight="false" outlineLevel="0" collapsed="false">
      <c r="A2" s="2" t="s">
        <v>1</v>
      </c>
    </row>
    <row r="3" customFormat="false" ht="15" hidden="false" customHeight="false" outlineLevel="0" collapsed="false">
      <c r="A3" s="3" t="s">
        <v>2</v>
      </c>
    </row>
    <row r="4" customFormat="false" ht="15" hidden="false" customHeight="false" outlineLevel="0" collapsed="false">
      <c r="A4" s="4" t="s">
        <v>3</v>
      </c>
    </row>
    <row r="6" customFormat="false" ht="15" hidden="false" customHeight="false" outlineLevel="0" collapsed="false">
      <c r="A6" s="5" t="s">
        <v>4</v>
      </c>
      <c r="B6" s="6" t="s">
        <v>5</v>
      </c>
      <c r="C6" s="6" t="s">
        <v>6</v>
      </c>
      <c r="D6" s="6" t="s">
        <v>7</v>
      </c>
      <c r="E6" s="6" t="s">
        <v>8</v>
      </c>
      <c r="F6" s="6" t="s">
        <v>9</v>
      </c>
      <c r="G6" s="6" t="s">
        <v>10</v>
      </c>
      <c r="H6" s="6" t="s">
        <v>11</v>
      </c>
      <c r="I6" s="6" t="s">
        <v>12</v>
      </c>
      <c r="J6" s="6" t="s">
        <v>13</v>
      </c>
      <c r="K6" s="6" t="s">
        <v>14</v>
      </c>
      <c r="L6" s="6" t="s">
        <v>15</v>
      </c>
      <c r="M6" s="6" t="s">
        <v>16</v>
      </c>
      <c r="N6" s="6" t="s">
        <v>17</v>
      </c>
      <c r="O6" s="6" t="s">
        <v>18</v>
      </c>
    </row>
    <row r="7" customFormat="false" ht="15" hidden="false" customHeight="false" outlineLevel="0" collapsed="false">
      <c r="A7" s="7" t="s">
        <v>19</v>
      </c>
      <c r="B7" s="8"/>
      <c r="C7" s="8"/>
      <c r="D7" s="8"/>
      <c r="E7" s="8"/>
      <c r="F7" s="8"/>
      <c r="G7" s="8"/>
      <c r="H7" s="8"/>
      <c r="I7" s="8"/>
      <c r="J7" s="8"/>
      <c r="K7" s="8"/>
      <c r="L7" s="8"/>
      <c r="M7" s="8"/>
      <c r="N7" s="8"/>
      <c r="O7" s="8"/>
    </row>
    <row r="8" customFormat="false" ht="15" hidden="false" customHeight="false" outlineLevel="0" collapsed="false">
      <c r="A8" s="9" t="s">
        <v>20</v>
      </c>
      <c r="B8" s="10" t="n">
        <v>54100</v>
      </c>
      <c r="C8" s="10" t="n">
        <v>55330</v>
      </c>
      <c r="D8" s="10" t="n">
        <v>59640</v>
      </c>
      <c r="E8" s="10" t="n">
        <v>61480</v>
      </c>
      <c r="F8" s="10" t="n">
        <v>64550</v>
      </c>
      <c r="G8" s="10" t="n">
        <v>65170</v>
      </c>
      <c r="H8" s="10" t="n">
        <v>63940</v>
      </c>
      <c r="I8" s="10" t="n">
        <v>62710</v>
      </c>
      <c r="J8" s="10" t="n">
        <v>62090</v>
      </c>
      <c r="K8" s="10" t="n">
        <v>63320</v>
      </c>
      <c r="L8" s="10" t="n">
        <v>61480</v>
      </c>
      <c r="M8" s="10" t="n">
        <v>67630</v>
      </c>
      <c r="N8" s="11" t="n">
        <f aca="false">SUM(B8:M8)</f>
        <v>741440</v>
      </c>
      <c r="O8" s="12" t="n">
        <f aca="false">IFERROR(N8/N$14,"")</f>
        <v>0.529989921156279</v>
      </c>
    </row>
    <row r="9" customFormat="false" ht="15" hidden="false" customHeight="false" outlineLevel="0" collapsed="false">
      <c r="A9" s="9" t="s">
        <v>21</v>
      </c>
      <c r="B9" s="10" t="n">
        <v>20420</v>
      </c>
      <c r="C9" s="10" t="n">
        <v>20880</v>
      </c>
      <c r="D9" s="10" t="n">
        <v>22500</v>
      </c>
      <c r="E9" s="10" t="n">
        <v>23200</v>
      </c>
      <c r="F9" s="10" t="n">
        <v>24360</v>
      </c>
      <c r="G9" s="10" t="n">
        <v>24590</v>
      </c>
      <c r="H9" s="10" t="n">
        <v>24130</v>
      </c>
      <c r="I9" s="10" t="n">
        <v>23660</v>
      </c>
      <c r="J9" s="10" t="n">
        <v>23430</v>
      </c>
      <c r="K9" s="10" t="n">
        <v>23900</v>
      </c>
      <c r="L9" s="10" t="n">
        <v>23200</v>
      </c>
      <c r="M9" s="10" t="n">
        <v>25520</v>
      </c>
      <c r="N9" s="11" t="n">
        <f aca="false">SUM(B9:M9)</f>
        <v>279790</v>
      </c>
      <c r="O9" s="12" t="n">
        <f aca="false">IFERROR(N9/N$14,"")</f>
        <v>0.199997140753554</v>
      </c>
    </row>
    <row r="10" customFormat="false" ht="15" hidden="false" customHeight="false" outlineLevel="0" collapsed="false">
      <c r="A10" s="9" t="s">
        <v>22</v>
      </c>
      <c r="B10" s="10" t="n">
        <v>8170</v>
      </c>
      <c r="C10" s="10" t="n">
        <v>8350</v>
      </c>
      <c r="D10" s="10" t="n">
        <v>9000</v>
      </c>
      <c r="E10" s="10" t="n">
        <v>9280</v>
      </c>
      <c r="F10" s="10" t="n">
        <v>9740</v>
      </c>
      <c r="G10" s="10" t="n">
        <v>9840</v>
      </c>
      <c r="H10" s="10" t="n">
        <v>9650</v>
      </c>
      <c r="I10" s="10" t="n">
        <v>9470</v>
      </c>
      <c r="J10" s="10" t="n">
        <v>9370</v>
      </c>
      <c r="K10" s="10" t="n">
        <v>9560</v>
      </c>
      <c r="L10" s="10" t="n">
        <v>9280</v>
      </c>
      <c r="M10" s="10" t="n">
        <v>10210</v>
      </c>
      <c r="N10" s="11" t="n">
        <f aca="false">SUM(B10:M10)</f>
        <v>111920</v>
      </c>
      <c r="O10" s="12" t="n">
        <f aca="false">IFERROR(N10/N$14,"")</f>
        <v>0.0800017155478674</v>
      </c>
    </row>
    <row r="11" customFormat="false" ht="15" hidden="false" customHeight="false" outlineLevel="0" collapsed="false">
      <c r="A11" s="9" t="s">
        <v>23</v>
      </c>
      <c r="B11" s="10" t="n">
        <v>12250</v>
      </c>
      <c r="C11" s="10" t="n">
        <v>12530</v>
      </c>
      <c r="D11" s="10" t="n">
        <v>13500</v>
      </c>
      <c r="E11" s="10" t="n">
        <v>13920</v>
      </c>
      <c r="F11" s="10" t="n">
        <v>14620</v>
      </c>
      <c r="G11" s="10" t="n">
        <v>14760</v>
      </c>
      <c r="H11" s="10" t="n">
        <v>14480</v>
      </c>
      <c r="I11" s="10" t="n">
        <v>14200</v>
      </c>
      <c r="J11" s="10" t="n">
        <v>14060</v>
      </c>
      <c r="K11" s="10" t="n">
        <v>14340</v>
      </c>
      <c r="L11" s="10" t="n">
        <v>13920</v>
      </c>
      <c r="M11" s="10" t="n">
        <v>15310</v>
      </c>
      <c r="N11" s="11" t="n">
        <f aca="false">SUM(B11:M11)</f>
        <v>167890</v>
      </c>
      <c r="O11" s="12" t="n">
        <f aca="false">IFERROR(N11/N$14,"")</f>
        <v>0.120009721437915</v>
      </c>
    </row>
    <row r="12" customFormat="false" ht="15" hidden="false" customHeight="false" outlineLevel="0" collapsed="false">
      <c r="A12" s="9" t="s">
        <v>24</v>
      </c>
      <c r="B12" s="10" t="n">
        <v>5100</v>
      </c>
      <c r="C12" s="10" t="n">
        <v>5220</v>
      </c>
      <c r="D12" s="10" t="n">
        <v>5630</v>
      </c>
      <c r="E12" s="10" t="n">
        <v>5800</v>
      </c>
      <c r="F12" s="10" t="n">
        <v>6090</v>
      </c>
      <c r="G12" s="10" t="n">
        <v>6150</v>
      </c>
      <c r="H12" s="10" t="n">
        <v>6030</v>
      </c>
      <c r="I12" s="10" t="n">
        <v>5920</v>
      </c>
      <c r="J12" s="10" t="n">
        <v>5860</v>
      </c>
      <c r="K12" s="10" t="n">
        <v>5970</v>
      </c>
      <c r="L12" s="10" t="n">
        <v>5800</v>
      </c>
      <c r="M12" s="10" t="n">
        <v>6380</v>
      </c>
      <c r="N12" s="11" t="n">
        <f aca="false">SUM(B12:M12)</f>
        <v>69950</v>
      </c>
      <c r="O12" s="12" t="n">
        <f aca="false">IFERROR(N12/N$14,"")</f>
        <v>0.0500010722174171</v>
      </c>
    </row>
    <row r="13" customFormat="false" ht="15" hidden="false" customHeight="false" outlineLevel="0" collapsed="false">
      <c r="A13" s="9" t="s">
        <v>25</v>
      </c>
      <c r="B13" s="10" t="n">
        <v>2040</v>
      </c>
      <c r="C13" s="10" t="n">
        <v>2090</v>
      </c>
      <c r="D13" s="10" t="n">
        <v>2250</v>
      </c>
      <c r="E13" s="10" t="n">
        <v>2320</v>
      </c>
      <c r="F13" s="10" t="n">
        <v>2440</v>
      </c>
      <c r="G13" s="10" t="n">
        <v>2460</v>
      </c>
      <c r="H13" s="10" t="n">
        <v>2410</v>
      </c>
      <c r="I13" s="10" t="n">
        <v>2370</v>
      </c>
      <c r="J13" s="10" t="n">
        <v>2340</v>
      </c>
      <c r="K13" s="10" t="n">
        <v>2390</v>
      </c>
      <c r="L13" s="10" t="n">
        <v>2320</v>
      </c>
      <c r="M13" s="10" t="n">
        <v>2550</v>
      </c>
      <c r="N13" s="11" t="n">
        <f aca="false">SUM(B13:M13)</f>
        <v>27980</v>
      </c>
      <c r="O13" s="12" t="n">
        <f aca="false">IFERROR(N13/N$14,"")</f>
        <v>0.0200004288869668</v>
      </c>
    </row>
    <row r="14" customFormat="false" ht="15" hidden="false" customHeight="false" outlineLevel="0" collapsed="false">
      <c r="A14" s="13" t="s">
        <v>26</v>
      </c>
      <c r="B14" s="14" t="n">
        <f aca="false">SUM(B8:B13)</f>
        <v>102080</v>
      </c>
      <c r="C14" s="14" t="n">
        <f aca="false">SUM(C8:C13)</f>
        <v>104400</v>
      </c>
      <c r="D14" s="14" t="n">
        <f aca="false">SUM(D8:D13)</f>
        <v>112520</v>
      </c>
      <c r="E14" s="14" t="n">
        <f aca="false">SUM(E8:E13)</f>
        <v>116000</v>
      </c>
      <c r="F14" s="14" t="n">
        <f aca="false">SUM(F8:F13)</f>
        <v>121800</v>
      </c>
      <c r="G14" s="14" t="n">
        <f aca="false">SUM(G8:G13)</f>
        <v>122970</v>
      </c>
      <c r="H14" s="14" t="n">
        <f aca="false">SUM(H8:H13)</f>
        <v>120640</v>
      </c>
      <c r="I14" s="14" t="n">
        <f aca="false">SUM(I8:I13)</f>
        <v>118330</v>
      </c>
      <c r="J14" s="14" t="n">
        <f aca="false">SUM(J8:J13)</f>
        <v>117150</v>
      </c>
      <c r="K14" s="14" t="n">
        <f aca="false">SUM(K8:K13)</f>
        <v>119480</v>
      </c>
      <c r="L14" s="14" t="n">
        <f aca="false">SUM(L8:L13)</f>
        <v>116000</v>
      </c>
      <c r="M14" s="14" t="n">
        <f aca="false">SUM(M8:M13)</f>
        <v>127600</v>
      </c>
      <c r="N14" s="14" t="n">
        <f aca="false">SUM(N8:N13)</f>
        <v>1398970</v>
      </c>
      <c r="O14" s="15" t="n">
        <f aca="false">IFERROR(N14/N$14,"")</f>
        <v>1</v>
      </c>
    </row>
    <row r="16" customFormat="false" ht="15" hidden="false" customHeight="false" outlineLevel="0" collapsed="false">
      <c r="A16" s="7" t="s">
        <v>27</v>
      </c>
      <c r="B16" s="8"/>
      <c r="C16" s="8"/>
      <c r="D16" s="8"/>
      <c r="E16" s="8"/>
      <c r="F16" s="8"/>
      <c r="G16" s="8"/>
      <c r="H16" s="8"/>
      <c r="I16" s="8"/>
      <c r="J16" s="8"/>
      <c r="K16" s="8"/>
      <c r="L16" s="8"/>
      <c r="M16" s="8"/>
      <c r="N16" s="8"/>
      <c r="O16" s="8"/>
    </row>
    <row r="17" customFormat="false" ht="15" hidden="false" customHeight="false" outlineLevel="0" collapsed="false">
      <c r="A17" s="9" t="s">
        <v>28</v>
      </c>
      <c r="B17" s="10" t="n">
        <v>28790</v>
      </c>
      <c r="C17" s="10" t="n">
        <v>29440</v>
      </c>
      <c r="D17" s="10" t="n">
        <v>31730</v>
      </c>
      <c r="E17" s="10" t="n">
        <v>32710</v>
      </c>
      <c r="F17" s="10" t="n">
        <v>34350</v>
      </c>
      <c r="G17" s="10" t="n">
        <v>34670</v>
      </c>
      <c r="H17" s="10" t="n">
        <v>34020</v>
      </c>
      <c r="I17" s="10" t="n">
        <v>33370</v>
      </c>
      <c r="J17" s="10" t="n">
        <v>33040</v>
      </c>
      <c r="K17" s="10" t="n">
        <v>33690</v>
      </c>
      <c r="L17" s="10" t="n">
        <v>32710</v>
      </c>
      <c r="M17" s="10" t="n">
        <v>35980</v>
      </c>
      <c r="N17" s="11" t="n">
        <f aca="false">SUM(B17:M17)</f>
        <v>394500</v>
      </c>
      <c r="O17" s="12" t="n">
        <f aca="false">IFERROR(N17/N$14,"")</f>
        <v>0.281993180697227</v>
      </c>
    </row>
    <row r="18" customFormat="false" ht="15" hidden="false" customHeight="false" outlineLevel="0" collapsed="false">
      <c r="A18" s="9" t="s">
        <v>29</v>
      </c>
      <c r="B18" s="10" t="n">
        <v>1740</v>
      </c>
      <c r="C18" s="10" t="n">
        <v>1770</v>
      </c>
      <c r="D18" s="10" t="n">
        <v>1910</v>
      </c>
      <c r="E18" s="10" t="n">
        <v>1970</v>
      </c>
      <c r="F18" s="10" t="n">
        <v>2070</v>
      </c>
      <c r="G18" s="10" t="n">
        <v>2090</v>
      </c>
      <c r="H18" s="10" t="n">
        <v>2050</v>
      </c>
      <c r="I18" s="10" t="n">
        <v>2010</v>
      </c>
      <c r="J18" s="10" t="n">
        <v>1990</v>
      </c>
      <c r="K18" s="10" t="n">
        <v>2030</v>
      </c>
      <c r="L18" s="10" t="n">
        <v>1970</v>
      </c>
      <c r="M18" s="10" t="n">
        <v>2170</v>
      </c>
      <c r="N18" s="11" t="n">
        <f aca="false">SUM(B18:M18)</f>
        <v>23770</v>
      </c>
      <c r="O18" s="12" t="n">
        <f aca="false">IFERROR(N18/N$14,"")</f>
        <v>0.0169910720029736</v>
      </c>
    </row>
    <row r="19" customFormat="false" ht="15" hidden="false" customHeight="false" outlineLevel="0" collapsed="false">
      <c r="A19" s="9" t="s">
        <v>30</v>
      </c>
      <c r="B19" s="10" t="n">
        <v>1840</v>
      </c>
      <c r="C19" s="10" t="n">
        <v>1880</v>
      </c>
      <c r="D19" s="10" t="n">
        <v>2030</v>
      </c>
      <c r="E19" s="10" t="n">
        <v>2090</v>
      </c>
      <c r="F19" s="10" t="n">
        <v>2190</v>
      </c>
      <c r="G19" s="10" t="n">
        <v>2210</v>
      </c>
      <c r="H19" s="10" t="n">
        <v>2170</v>
      </c>
      <c r="I19" s="10" t="n">
        <v>2130</v>
      </c>
      <c r="J19" s="10" t="n">
        <v>2110</v>
      </c>
      <c r="K19" s="10" t="n">
        <v>2150</v>
      </c>
      <c r="L19" s="10" t="n">
        <v>2090</v>
      </c>
      <c r="M19" s="10" t="n">
        <v>2300</v>
      </c>
      <c r="N19" s="11" t="n">
        <f aca="false">SUM(B19:M19)</f>
        <v>25190</v>
      </c>
      <c r="O19" s="12" t="n">
        <f aca="false">IFERROR(N19/N$14,"")</f>
        <v>0.0180061044911614</v>
      </c>
    </row>
    <row r="20" customFormat="false" ht="15" hidden="false" customHeight="false" outlineLevel="0" collapsed="false">
      <c r="A20" s="13" t="s">
        <v>31</v>
      </c>
      <c r="B20" s="14" t="n">
        <f aca="false">SUM(B17:B19)</f>
        <v>32370</v>
      </c>
      <c r="C20" s="14" t="n">
        <f aca="false">SUM(C17:C19)</f>
        <v>33090</v>
      </c>
      <c r="D20" s="14" t="n">
        <f aca="false">SUM(D17:D19)</f>
        <v>35670</v>
      </c>
      <c r="E20" s="14" t="n">
        <f aca="false">SUM(E17:E19)</f>
        <v>36770</v>
      </c>
      <c r="F20" s="14" t="n">
        <f aca="false">SUM(F17:F19)</f>
        <v>38610</v>
      </c>
      <c r="G20" s="14" t="n">
        <f aca="false">SUM(G17:G19)</f>
        <v>38970</v>
      </c>
      <c r="H20" s="14" t="n">
        <f aca="false">SUM(H17:H19)</f>
        <v>38240</v>
      </c>
      <c r="I20" s="14" t="n">
        <f aca="false">SUM(I17:I19)</f>
        <v>37510</v>
      </c>
      <c r="J20" s="14" t="n">
        <f aca="false">SUM(J17:J19)</f>
        <v>37140</v>
      </c>
      <c r="K20" s="14" t="n">
        <f aca="false">SUM(K17:K19)</f>
        <v>37870</v>
      </c>
      <c r="L20" s="14" t="n">
        <f aca="false">SUM(L17:L19)</f>
        <v>36770</v>
      </c>
      <c r="M20" s="14" t="n">
        <f aca="false">SUM(M17:M19)</f>
        <v>40450</v>
      </c>
      <c r="N20" s="14" t="n">
        <f aca="false">SUM(N17:N19)</f>
        <v>443460</v>
      </c>
      <c r="O20" s="15" t="n">
        <f aca="false">IFERROR(N20/N$14,"")</f>
        <v>0.316990357191362</v>
      </c>
    </row>
    <row r="21" customFormat="false" ht="15" hidden="false" customHeight="false" outlineLevel="0" collapsed="false">
      <c r="A21" s="16" t="s">
        <v>32</v>
      </c>
      <c r="B21" s="17" t="n">
        <f aca="false">B14-B20</f>
        <v>69710</v>
      </c>
      <c r="C21" s="17" t="n">
        <f aca="false">C14-C20</f>
        <v>71310</v>
      </c>
      <c r="D21" s="17" t="n">
        <f aca="false">D14-D20</f>
        <v>76850</v>
      </c>
      <c r="E21" s="17" t="n">
        <f aca="false">E14-E20</f>
        <v>79230</v>
      </c>
      <c r="F21" s="17" t="n">
        <f aca="false">F14-F20</f>
        <v>83190</v>
      </c>
      <c r="G21" s="17" t="n">
        <f aca="false">G14-G20</f>
        <v>84000</v>
      </c>
      <c r="H21" s="17" t="n">
        <f aca="false">H14-H20</f>
        <v>82400</v>
      </c>
      <c r="I21" s="17" t="n">
        <f aca="false">I14-I20</f>
        <v>80820</v>
      </c>
      <c r="J21" s="17" t="n">
        <f aca="false">J14-J20</f>
        <v>80010</v>
      </c>
      <c r="K21" s="17" t="n">
        <f aca="false">K14-K20</f>
        <v>81610</v>
      </c>
      <c r="L21" s="17" t="n">
        <f aca="false">L14-L20</f>
        <v>79230</v>
      </c>
      <c r="M21" s="17" t="n">
        <f aca="false">M14-M20</f>
        <v>87150</v>
      </c>
      <c r="N21" s="17" t="n">
        <f aca="false">N14-N20</f>
        <v>955510</v>
      </c>
      <c r="O21" s="18" t="n">
        <f aca="false">IFERROR(N21/N$14,"")</f>
        <v>0.683009642808638</v>
      </c>
    </row>
    <row r="22" customFormat="false" ht="15" hidden="false" customHeight="false" outlineLevel="0" collapsed="false">
      <c r="A22" s="9" t="s">
        <v>33</v>
      </c>
      <c r="B22" s="12" t="n">
        <f aca="false">IFERROR(B17/B14,"")</f>
        <v>0.282033699059561</v>
      </c>
      <c r="C22" s="12" t="n">
        <f aca="false">IFERROR(C17/C14,"")</f>
        <v>0.281992337164751</v>
      </c>
      <c r="D22" s="12" t="n">
        <f aca="false">IFERROR(D17/D14,"")</f>
        <v>0.281994312122289</v>
      </c>
      <c r="E22" s="12" t="n">
        <f aca="false">IFERROR(E17/E14,"")</f>
        <v>0.28198275862069</v>
      </c>
      <c r="F22" s="12" t="n">
        <f aca="false">IFERROR(F17/F14,"")</f>
        <v>0.282019704433498</v>
      </c>
      <c r="G22" s="12" t="n">
        <f aca="false">IFERROR(G17/G14,"")</f>
        <v>0.281938684231927</v>
      </c>
      <c r="H22" s="12" t="n">
        <f aca="false">IFERROR(H17/H14,"")</f>
        <v>0.281996021220159</v>
      </c>
      <c r="I22" s="12" t="n">
        <f aca="false">IFERROR(I17/I14,"")</f>
        <v>0.282007943885743</v>
      </c>
      <c r="J22" s="12" t="n">
        <f aca="false">IFERROR(J17/J14,"")</f>
        <v>0.282031583440034</v>
      </c>
      <c r="K22" s="12" t="n">
        <f aca="false">IFERROR(K17/K14,"")</f>
        <v>0.281971878138601</v>
      </c>
      <c r="L22" s="12" t="n">
        <f aca="false">IFERROR(L17/L14,"")</f>
        <v>0.28198275862069</v>
      </c>
      <c r="M22" s="12" t="n">
        <f aca="false">IFERROR(M17/M14,"")</f>
        <v>0.281974921630094</v>
      </c>
      <c r="N22" s="12" t="n">
        <f aca="false">IFERROR(N17/N14,"")</f>
        <v>0.281993180697227</v>
      </c>
      <c r="O22" s="9"/>
    </row>
    <row r="23" customFormat="false" ht="15" hidden="false" customHeight="false" outlineLevel="0" collapsed="false">
      <c r="A23" s="9" t="s">
        <v>34</v>
      </c>
      <c r="B23" s="12" t="n">
        <f aca="false">IFERROR(B20/B14,"")</f>
        <v>0.317104231974922</v>
      </c>
      <c r="C23" s="12" t="n">
        <f aca="false">IFERROR(C20/C14,"")</f>
        <v>0.316954022988506</v>
      </c>
      <c r="D23" s="12" t="n">
        <f aca="false">IFERROR(D20/D14,"")</f>
        <v>0.317010309278351</v>
      </c>
      <c r="E23" s="12" t="n">
        <f aca="false">IFERROR(E20/E14,"")</f>
        <v>0.31698275862069</v>
      </c>
      <c r="F23" s="12" t="n">
        <f aca="false">IFERROR(F20/F14,"")</f>
        <v>0.316995073891626</v>
      </c>
      <c r="G23" s="12" t="n">
        <f aca="false">IFERROR(G20/G14,"")</f>
        <v>0.316906562576238</v>
      </c>
      <c r="H23" s="12" t="n">
        <f aca="false">IFERROR(H20/H14,"")</f>
        <v>0.316976127320955</v>
      </c>
      <c r="I23" s="12" t="n">
        <f aca="false">IFERROR(I20/I14,"")</f>
        <v>0.316994844925209</v>
      </c>
      <c r="J23" s="12" t="n">
        <f aca="false">IFERROR(J20/J14,"")</f>
        <v>0.317029449423816</v>
      </c>
      <c r="K23" s="12" t="n">
        <f aca="false">IFERROR(K20/K14,"")</f>
        <v>0.316956812855708</v>
      </c>
      <c r="L23" s="12" t="n">
        <f aca="false">IFERROR(L20/L14,"")</f>
        <v>0.31698275862069</v>
      </c>
      <c r="M23" s="12" t="n">
        <f aca="false">IFERROR(M20/M14,"")</f>
        <v>0.317006269592476</v>
      </c>
      <c r="N23" s="12" t="n">
        <f aca="false">IFERROR(N20/N14,"")</f>
        <v>0.316990357191362</v>
      </c>
      <c r="O23" s="9"/>
    </row>
    <row r="25" customFormat="false" ht="15" hidden="false" customHeight="false" outlineLevel="0" collapsed="false">
      <c r="A25" s="7" t="s">
        <v>35</v>
      </c>
      <c r="B25" s="8"/>
      <c r="C25" s="8"/>
      <c r="D25" s="8"/>
      <c r="E25" s="8"/>
      <c r="F25" s="8"/>
      <c r="G25" s="8"/>
      <c r="H25" s="8"/>
      <c r="I25" s="8"/>
      <c r="J25" s="8"/>
      <c r="K25" s="8"/>
      <c r="L25" s="8"/>
      <c r="M25" s="8"/>
      <c r="N25" s="8"/>
      <c r="O25" s="8"/>
    </row>
    <row r="26" customFormat="false" ht="15" hidden="false" customHeight="false" outlineLevel="0" collapsed="false">
      <c r="A26" s="9" t="s">
        <v>36</v>
      </c>
      <c r="B26" s="10" t="n">
        <v>10620</v>
      </c>
      <c r="C26" s="10" t="n">
        <v>10860</v>
      </c>
      <c r="D26" s="10" t="n">
        <v>11700</v>
      </c>
      <c r="E26" s="10" t="n">
        <v>12060</v>
      </c>
      <c r="F26" s="10" t="n">
        <v>12670</v>
      </c>
      <c r="G26" s="10" t="n">
        <v>12790</v>
      </c>
      <c r="H26" s="10" t="n">
        <v>12550</v>
      </c>
      <c r="I26" s="10" t="n">
        <v>12310</v>
      </c>
      <c r="J26" s="10" t="n">
        <v>12180</v>
      </c>
      <c r="K26" s="10" t="n">
        <v>12430</v>
      </c>
      <c r="L26" s="10" t="n">
        <v>12060</v>
      </c>
      <c r="M26" s="10" t="n">
        <v>13270</v>
      </c>
      <c r="N26" s="11" t="n">
        <f aca="false">SUM(B26:M26)</f>
        <v>145500</v>
      </c>
      <c r="O26" s="12" t="n">
        <f aca="false">IFERROR(N26/N$14,"")</f>
        <v>0.104005089458673</v>
      </c>
    </row>
    <row r="27" customFormat="false" ht="15" hidden="false" customHeight="false" outlineLevel="0" collapsed="false">
      <c r="A27" s="9" t="s">
        <v>37</v>
      </c>
      <c r="B27" s="10" t="n">
        <v>8980</v>
      </c>
      <c r="C27" s="10" t="n">
        <v>9190</v>
      </c>
      <c r="D27" s="10" t="n">
        <v>9900</v>
      </c>
      <c r="E27" s="10" t="n">
        <v>10210</v>
      </c>
      <c r="F27" s="10" t="n">
        <v>10720</v>
      </c>
      <c r="G27" s="10" t="n">
        <v>10820</v>
      </c>
      <c r="H27" s="10" t="n">
        <v>10620</v>
      </c>
      <c r="I27" s="10" t="n">
        <v>10410</v>
      </c>
      <c r="J27" s="10" t="n">
        <v>10310</v>
      </c>
      <c r="K27" s="10" t="n">
        <v>10510</v>
      </c>
      <c r="L27" s="10" t="n">
        <v>10210</v>
      </c>
      <c r="M27" s="10" t="n">
        <v>11230</v>
      </c>
      <c r="N27" s="11" t="n">
        <f aca="false">SUM(B27:M27)</f>
        <v>123110</v>
      </c>
      <c r="O27" s="12" t="n">
        <f aca="false">IFERROR(N27/N$14,"")</f>
        <v>0.0880004574794313</v>
      </c>
    </row>
    <row r="28" customFormat="false" ht="15" hidden="false" customHeight="false" outlineLevel="0" collapsed="false">
      <c r="A28" s="9" t="s">
        <v>38</v>
      </c>
      <c r="B28" s="10" t="n">
        <v>5720</v>
      </c>
      <c r="C28" s="10" t="n">
        <v>5850</v>
      </c>
      <c r="D28" s="10" t="n">
        <v>6300</v>
      </c>
      <c r="E28" s="10" t="n">
        <v>6500</v>
      </c>
      <c r="F28" s="10" t="n">
        <v>6820</v>
      </c>
      <c r="G28" s="10" t="n">
        <v>6890</v>
      </c>
      <c r="H28" s="10" t="n">
        <v>6760</v>
      </c>
      <c r="I28" s="10" t="n">
        <v>6630</v>
      </c>
      <c r="J28" s="10" t="n">
        <v>6560</v>
      </c>
      <c r="K28" s="10" t="n">
        <v>6690</v>
      </c>
      <c r="L28" s="10" t="n">
        <v>6500</v>
      </c>
      <c r="M28" s="10" t="n">
        <v>7150</v>
      </c>
      <c r="N28" s="11" t="n">
        <f aca="false">SUM(B28:M28)</f>
        <v>78370</v>
      </c>
      <c r="O28" s="12" t="n">
        <f aca="false">IFERROR(N28/N$14,"")</f>
        <v>0.0560197859854035</v>
      </c>
    </row>
    <row r="29" customFormat="false" ht="15" hidden="false" customHeight="false" outlineLevel="0" collapsed="false">
      <c r="A29" s="9" t="s">
        <v>39</v>
      </c>
      <c r="B29" s="10" t="n">
        <v>3470</v>
      </c>
      <c r="C29" s="10" t="n">
        <v>3550</v>
      </c>
      <c r="D29" s="10" t="n">
        <v>3830</v>
      </c>
      <c r="E29" s="10" t="n">
        <v>3940</v>
      </c>
      <c r="F29" s="10" t="n">
        <v>4140</v>
      </c>
      <c r="G29" s="10" t="n">
        <v>4180</v>
      </c>
      <c r="H29" s="10" t="n">
        <v>4100</v>
      </c>
      <c r="I29" s="10" t="n">
        <v>4020</v>
      </c>
      <c r="J29" s="10" t="n">
        <v>3980</v>
      </c>
      <c r="K29" s="10" t="n">
        <v>4060</v>
      </c>
      <c r="L29" s="10" t="n">
        <v>3940</v>
      </c>
      <c r="M29" s="10" t="n">
        <v>4340</v>
      </c>
      <c r="N29" s="11" t="n">
        <f aca="false">SUM(B29:M29)</f>
        <v>47550</v>
      </c>
      <c r="O29" s="12" t="n">
        <f aca="false">IFERROR(N29/N$14,"")</f>
        <v>0.0339892921220612</v>
      </c>
    </row>
    <row r="30" customFormat="false" ht="15" hidden="false" customHeight="false" outlineLevel="0" collapsed="false">
      <c r="A30" s="13" t="s">
        <v>40</v>
      </c>
      <c r="B30" s="14" t="n">
        <f aca="false">SUM(B26:B29)</f>
        <v>28790</v>
      </c>
      <c r="C30" s="14" t="n">
        <f aca="false">SUM(C26:C29)</f>
        <v>29450</v>
      </c>
      <c r="D30" s="14" t="n">
        <f aca="false">SUM(D26:D29)</f>
        <v>31730</v>
      </c>
      <c r="E30" s="14" t="n">
        <f aca="false">SUM(E26:E29)</f>
        <v>32710</v>
      </c>
      <c r="F30" s="14" t="n">
        <f aca="false">SUM(F26:F29)</f>
        <v>34350</v>
      </c>
      <c r="G30" s="14" t="n">
        <f aca="false">SUM(G26:G29)</f>
        <v>34680</v>
      </c>
      <c r="H30" s="14" t="n">
        <f aca="false">SUM(H26:H29)</f>
        <v>34030</v>
      </c>
      <c r="I30" s="14" t="n">
        <f aca="false">SUM(I26:I29)</f>
        <v>33370</v>
      </c>
      <c r="J30" s="14" t="n">
        <f aca="false">SUM(J26:J29)</f>
        <v>33030</v>
      </c>
      <c r="K30" s="14" t="n">
        <f aca="false">SUM(K26:K29)</f>
        <v>33690</v>
      </c>
      <c r="L30" s="14" t="n">
        <f aca="false">SUM(L26:L29)</f>
        <v>32710</v>
      </c>
      <c r="M30" s="14" t="n">
        <f aca="false">SUM(M26:M29)</f>
        <v>35990</v>
      </c>
      <c r="N30" s="14" t="n">
        <f aca="false">SUM(N26:N29)</f>
        <v>394530</v>
      </c>
      <c r="O30" s="15" t="n">
        <f aca="false">IFERROR(N30/N$14,"")</f>
        <v>0.282014625045569</v>
      </c>
    </row>
    <row r="31" customFormat="false" ht="15" hidden="false" customHeight="false" outlineLevel="0" collapsed="false">
      <c r="A31" s="9" t="s">
        <v>41</v>
      </c>
      <c r="B31" s="12" t="n">
        <f aca="false">IFERROR(B30/B14,"")</f>
        <v>0.282033699059561</v>
      </c>
      <c r="C31" s="12" t="n">
        <f aca="false">IFERROR(C30/C14,"")</f>
        <v>0.282088122605364</v>
      </c>
      <c r="D31" s="12" t="n">
        <f aca="false">IFERROR(D30/D14,"")</f>
        <v>0.281994312122289</v>
      </c>
      <c r="E31" s="12" t="n">
        <f aca="false">IFERROR(E30/E14,"")</f>
        <v>0.28198275862069</v>
      </c>
      <c r="F31" s="12" t="n">
        <f aca="false">IFERROR(F30/F14,"")</f>
        <v>0.282019704433498</v>
      </c>
      <c r="G31" s="12" t="n">
        <f aca="false">IFERROR(G30/G14,"")</f>
        <v>0.282020004879239</v>
      </c>
      <c r="H31" s="12" t="n">
        <f aca="false">IFERROR(H30/H14,"")</f>
        <v>0.282078912466844</v>
      </c>
      <c r="I31" s="12" t="n">
        <f aca="false">IFERROR(I30/I14,"")</f>
        <v>0.282007943885743</v>
      </c>
      <c r="J31" s="12" t="n">
        <f aca="false">IFERROR(J30/J14,"")</f>
        <v>0.281946222791293</v>
      </c>
      <c r="K31" s="12" t="n">
        <f aca="false">IFERROR(K30/K14,"")</f>
        <v>0.281971878138601</v>
      </c>
      <c r="L31" s="12" t="n">
        <f aca="false">IFERROR(L30/L14,"")</f>
        <v>0.28198275862069</v>
      </c>
      <c r="M31" s="12" t="n">
        <f aca="false">IFERROR(M30/M14,"")</f>
        <v>0.28205329153605</v>
      </c>
      <c r="N31" s="12" t="n">
        <f aca="false">IFERROR(N30/N14,"")</f>
        <v>0.282014625045569</v>
      </c>
      <c r="O31" s="9"/>
    </row>
    <row r="33" customFormat="false" ht="15" hidden="false" customHeight="false" outlineLevel="0" collapsed="false">
      <c r="A33" s="7" t="s">
        <v>42</v>
      </c>
      <c r="B33" s="8"/>
      <c r="C33" s="8"/>
      <c r="D33" s="8"/>
      <c r="E33" s="8"/>
      <c r="F33" s="8"/>
      <c r="G33" s="8"/>
      <c r="H33" s="8"/>
      <c r="I33" s="8"/>
      <c r="J33" s="8"/>
      <c r="K33" s="8"/>
      <c r="L33" s="8"/>
      <c r="M33" s="8"/>
      <c r="N33" s="8"/>
      <c r="O33" s="8"/>
    </row>
    <row r="34" customFormat="false" ht="15" hidden="false" customHeight="false" outlineLevel="0" collapsed="false">
      <c r="A34" s="19" t="s">
        <v>43</v>
      </c>
      <c r="B34" s="20" t="n">
        <f aca="false">B20+B30</f>
        <v>61160</v>
      </c>
      <c r="C34" s="20" t="n">
        <f aca="false">C20+C30</f>
        <v>62540</v>
      </c>
      <c r="D34" s="20" t="n">
        <f aca="false">D20+D30</f>
        <v>67400</v>
      </c>
      <c r="E34" s="20" t="n">
        <f aca="false">E20+E30</f>
        <v>69480</v>
      </c>
      <c r="F34" s="20" t="n">
        <f aca="false">F20+F30</f>
        <v>72960</v>
      </c>
      <c r="G34" s="20" t="n">
        <f aca="false">G20+G30</f>
        <v>73650</v>
      </c>
      <c r="H34" s="20" t="n">
        <f aca="false">H20+H30</f>
        <v>72270</v>
      </c>
      <c r="I34" s="20" t="n">
        <f aca="false">I20+I30</f>
        <v>70880</v>
      </c>
      <c r="J34" s="20" t="n">
        <f aca="false">J20+J30</f>
        <v>70170</v>
      </c>
      <c r="K34" s="20" t="n">
        <f aca="false">K20+K30</f>
        <v>71560</v>
      </c>
      <c r="L34" s="20" t="n">
        <f aca="false">L20+L30</f>
        <v>69480</v>
      </c>
      <c r="M34" s="20" t="n">
        <f aca="false">M20+M30</f>
        <v>76440</v>
      </c>
      <c r="N34" s="20" t="n">
        <f aca="false">N20+N30</f>
        <v>837990</v>
      </c>
      <c r="O34" s="21" t="n">
        <f aca="false">IFERROR(N34/N$14,"")</f>
        <v>0.599004982236931</v>
      </c>
    </row>
    <row r="35" customFormat="false" ht="15" hidden="false" customHeight="false" outlineLevel="0" collapsed="false">
      <c r="A35" s="19" t="s">
        <v>44</v>
      </c>
      <c r="B35" s="21" t="n">
        <f aca="false">IFERROR(B34/B14,"")</f>
        <v>0.599137931034483</v>
      </c>
      <c r="C35" s="21" t="n">
        <f aca="false">IFERROR(C34/C14,"")</f>
        <v>0.59904214559387</v>
      </c>
      <c r="D35" s="21" t="n">
        <f aca="false">IFERROR(D34/D14,"")</f>
        <v>0.59900462140064</v>
      </c>
      <c r="E35" s="21" t="n">
        <f aca="false">IFERROR(E34/E14,"")</f>
        <v>0.598965517241379</v>
      </c>
      <c r="F35" s="21" t="n">
        <f aca="false">IFERROR(F34/F14,"")</f>
        <v>0.599014778325123</v>
      </c>
      <c r="G35" s="21" t="n">
        <f aca="false">IFERROR(G34/G14,"")</f>
        <v>0.598926567455477</v>
      </c>
      <c r="H35" s="21" t="n">
        <f aca="false">IFERROR(H34/H14,"")</f>
        <v>0.599055039787798</v>
      </c>
      <c r="I35" s="21" t="n">
        <f aca="false">IFERROR(I34/I14,"")</f>
        <v>0.599002788810952</v>
      </c>
      <c r="J35" s="21" t="n">
        <f aca="false">IFERROR(J34/J14,"")</f>
        <v>0.598975672215109</v>
      </c>
      <c r="K35" s="21" t="n">
        <f aca="false">IFERROR(K34/K14,"")</f>
        <v>0.598928690994309</v>
      </c>
      <c r="L35" s="21" t="n">
        <f aca="false">IFERROR(L34/L14,"")</f>
        <v>0.598965517241379</v>
      </c>
      <c r="M35" s="21" t="n">
        <f aca="false">IFERROR(M34/M14,"")</f>
        <v>0.599059561128527</v>
      </c>
      <c r="N35" s="21" t="n">
        <f aca="false">IFERROR(N34/N14,"")</f>
        <v>0.599004982236931</v>
      </c>
      <c r="O35" s="22"/>
    </row>
    <row r="37" customFormat="false" ht="15" hidden="false" customHeight="false" outlineLevel="0" collapsed="false">
      <c r="A37" s="7" t="s">
        <v>45</v>
      </c>
      <c r="B37" s="8"/>
      <c r="C37" s="8"/>
      <c r="D37" s="8"/>
      <c r="E37" s="8"/>
      <c r="F37" s="8"/>
      <c r="G37" s="8"/>
      <c r="H37" s="8"/>
      <c r="I37" s="8"/>
      <c r="J37" s="8"/>
      <c r="K37" s="8"/>
      <c r="L37" s="8"/>
      <c r="M37" s="8"/>
      <c r="N37" s="8"/>
      <c r="O37" s="8"/>
    </row>
    <row r="38" customFormat="false" ht="15" hidden="false" customHeight="false" outlineLevel="0" collapsed="false">
      <c r="A38" s="9" t="s">
        <v>46</v>
      </c>
      <c r="B38" s="10" t="n">
        <v>8680</v>
      </c>
      <c r="C38" s="10" t="n">
        <v>8870</v>
      </c>
      <c r="D38" s="10" t="n">
        <v>9560</v>
      </c>
      <c r="E38" s="10" t="n">
        <v>9860</v>
      </c>
      <c r="F38" s="10" t="n">
        <v>10350</v>
      </c>
      <c r="G38" s="10" t="n">
        <v>10450</v>
      </c>
      <c r="H38" s="10" t="n">
        <v>10250</v>
      </c>
      <c r="I38" s="10" t="n">
        <v>10060</v>
      </c>
      <c r="J38" s="10" t="n">
        <v>9960</v>
      </c>
      <c r="K38" s="10" t="n">
        <v>10160</v>
      </c>
      <c r="L38" s="10" t="n">
        <v>9860</v>
      </c>
      <c r="M38" s="10" t="n">
        <v>10850</v>
      </c>
      <c r="N38" s="11" t="n">
        <f aca="false">SUM(B38:M38)</f>
        <v>118910</v>
      </c>
      <c r="O38" s="12" t="n">
        <f aca="false">IFERROR(N38/N$14,"")</f>
        <v>0.0849982487115521</v>
      </c>
    </row>
    <row r="39" customFormat="false" ht="15" hidden="false" customHeight="false" outlineLevel="0" collapsed="false">
      <c r="A39" s="9" t="s">
        <v>47</v>
      </c>
      <c r="B39" s="10" t="n">
        <v>3270</v>
      </c>
      <c r="C39" s="10" t="n">
        <v>3340</v>
      </c>
      <c r="D39" s="10" t="n">
        <v>3600</v>
      </c>
      <c r="E39" s="10" t="n">
        <v>3710</v>
      </c>
      <c r="F39" s="10" t="n">
        <v>3900</v>
      </c>
      <c r="G39" s="10" t="n">
        <v>3930</v>
      </c>
      <c r="H39" s="10" t="n">
        <v>3860</v>
      </c>
      <c r="I39" s="10" t="n">
        <v>3790</v>
      </c>
      <c r="J39" s="10" t="n">
        <v>3750</v>
      </c>
      <c r="K39" s="10" t="n">
        <v>3820</v>
      </c>
      <c r="L39" s="10" t="n">
        <v>3710</v>
      </c>
      <c r="M39" s="10" t="n">
        <v>4080</v>
      </c>
      <c r="N39" s="11" t="n">
        <f aca="false">SUM(B39:M39)</f>
        <v>44760</v>
      </c>
      <c r="O39" s="12" t="n">
        <f aca="false">IFERROR(N39/N$14,"")</f>
        <v>0.0319949677262557</v>
      </c>
    </row>
    <row r="40" customFormat="false" ht="15" hidden="false" customHeight="false" outlineLevel="0" collapsed="false">
      <c r="A40" s="9" t="s">
        <v>48</v>
      </c>
      <c r="B40" s="10" t="n">
        <v>1220</v>
      </c>
      <c r="C40" s="10" t="n">
        <v>1250</v>
      </c>
      <c r="D40" s="10" t="n">
        <v>1350</v>
      </c>
      <c r="E40" s="10" t="n">
        <v>1390</v>
      </c>
      <c r="F40" s="10" t="n">
        <v>1460</v>
      </c>
      <c r="G40" s="10" t="n">
        <v>1480</v>
      </c>
      <c r="H40" s="10" t="n">
        <v>1450</v>
      </c>
      <c r="I40" s="10" t="n">
        <v>1420</v>
      </c>
      <c r="J40" s="10" t="n">
        <v>1410</v>
      </c>
      <c r="K40" s="10" t="n">
        <v>1430</v>
      </c>
      <c r="L40" s="10" t="n">
        <v>1390</v>
      </c>
      <c r="M40" s="10" t="n">
        <v>1530</v>
      </c>
      <c r="N40" s="11" t="n">
        <f aca="false">SUM(B40:M40)</f>
        <v>16780</v>
      </c>
      <c r="O40" s="12" t="n">
        <f aca="false">IFERROR(N40/N$14,"")</f>
        <v>0.0119945388392889</v>
      </c>
    </row>
    <row r="41" customFormat="false" ht="15" hidden="false" customHeight="false" outlineLevel="0" collapsed="false">
      <c r="A41" s="9" t="s">
        <v>49</v>
      </c>
      <c r="B41" s="10" t="n">
        <v>2650</v>
      </c>
      <c r="C41" s="10" t="n">
        <v>2710</v>
      </c>
      <c r="D41" s="10" t="n">
        <v>2930</v>
      </c>
      <c r="E41" s="10" t="n">
        <v>3020</v>
      </c>
      <c r="F41" s="10" t="n">
        <v>3170</v>
      </c>
      <c r="G41" s="10" t="n">
        <v>3200</v>
      </c>
      <c r="H41" s="10" t="n">
        <v>3140</v>
      </c>
      <c r="I41" s="10" t="n">
        <v>3080</v>
      </c>
      <c r="J41" s="10" t="n">
        <v>3050</v>
      </c>
      <c r="K41" s="10" t="n">
        <v>3110</v>
      </c>
      <c r="L41" s="10" t="n">
        <v>3020</v>
      </c>
      <c r="M41" s="10" t="n">
        <v>3320</v>
      </c>
      <c r="N41" s="11" t="n">
        <f aca="false">SUM(B41:M41)</f>
        <v>36400</v>
      </c>
      <c r="O41" s="12" t="n">
        <f aca="false">IFERROR(N41/N$14,"")</f>
        <v>0.0260191426549533</v>
      </c>
    </row>
    <row r="42" customFormat="false" ht="15" hidden="false" customHeight="false" outlineLevel="0" collapsed="false">
      <c r="A42" s="9" t="s">
        <v>50</v>
      </c>
      <c r="B42" s="10" t="n">
        <v>1630</v>
      </c>
      <c r="C42" s="10" t="n">
        <v>1670</v>
      </c>
      <c r="D42" s="10" t="n">
        <v>1800</v>
      </c>
      <c r="E42" s="10" t="n">
        <v>1860</v>
      </c>
      <c r="F42" s="10" t="n">
        <v>1950</v>
      </c>
      <c r="G42" s="10" t="n">
        <v>1970</v>
      </c>
      <c r="H42" s="10" t="n">
        <v>1930</v>
      </c>
      <c r="I42" s="10" t="n">
        <v>1890</v>
      </c>
      <c r="J42" s="10" t="n">
        <v>1870</v>
      </c>
      <c r="K42" s="10" t="n">
        <v>1910</v>
      </c>
      <c r="L42" s="10" t="n">
        <v>1860</v>
      </c>
      <c r="M42" s="10" t="n">
        <v>2040</v>
      </c>
      <c r="N42" s="11" t="n">
        <f aca="false">SUM(B42:M42)</f>
        <v>22380</v>
      </c>
      <c r="O42" s="12" t="n">
        <f aca="false">IFERROR(N42/N$14,"")</f>
        <v>0.0159974838631279</v>
      </c>
    </row>
    <row r="43" customFormat="false" ht="15" hidden="false" customHeight="false" outlineLevel="0" collapsed="false">
      <c r="A43" s="9" t="s">
        <v>51</v>
      </c>
      <c r="B43" s="10" t="n">
        <v>1430</v>
      </c>
      <c r="C43" s="10" t="n">
        <v>1460</v>
      </c>
      <c r="D43" s="10" t="n">
        <v>1580</v>
      </c>
      <c r="E43" s="10" t="n">
        <v>1620</v>
      </c>
      <c r="F43" s="10" t="n">
        <v>1710</v>
      </c>
      <c r="G43" s="10" t="n">
        <v>1720</v>
      </c>
      <c r="H43" s="10" t="n">
        <v>1690</v>
      </c>
      <c r="I43" s="10" t="n">
        <v>1660</v>
      </c>
      <c r="J43" s="10" t="n">
        <v>1640</v>
      </c>
      <c r="K43" s="10" t="n">
        <v>1670</v>
      </c>
      <c r="L43" s="10" t="n">
        <v>1620</v>
      </c>
      <c r="M43" s="10" t="n">
        <v>1790</v>
      </c>
      <c r="N43" s="11" t="n">
        <f aca="false">SUM(B43:M43)</f>
        <v>19590</v>
      </c>
      <c r="O43" s="12" t="n">
        <f aca="false">IFERROR(N43/N$14,"")</f>
        <v>0.0140031594673224</v>
      </c>
    </row>
    <row r="44" customFormat="false" ht="15" hidden="false" customHeight="false" outlineLevel="0" collapsed="false">
      <c r="A44" s="9" t="s">
        <v>52</v>
      </c>
      <c r="B44" s="10" t="n">
        <v>2760</v>
      </c>
      <c r="C44" s="10" t="n">
        <v>2820</v>
      </c>
      <c r="D44" s="10" t="n">
        <v>3040</v>
      </c>
      <c r="E44" s="10" t="n">
        <v>3130</v>
      </c>
      <c r="F44" s="10" t="n">
        <v>3290</v>
      </c>
      <c r="G44" s="10" t="n">
        <v>3320</v>
      </c>
      <c r="H44" s="10" t="n">
        <v>3260</v>
      </c>
      <c r="I44" s="10" t="n">
        <v>3190</v>
      </c>
      <c r="J44" s="10" t="n">
        <v>3160</v>
      </c>
      <c r="K44" s="10" t="n">
        <v>3230</v>
      </c>
      <c r="L44" s="10" t="n">
        <v>3130</v>
      </c>
      <c r="M44" s="10" t="n">
        <v>3450</v>
      </c>
      <c r="N44" s="11" t="n">
        <f aca="false">SUM(B44:M44)</f>
        <v>37780</v>
      </c>
      <c r="O44" s="12" t="n">
        <f aca="false">IFERROR(N44/N$14,"")</f>
        <v>0.027005582678685</v>
      </c>
    </row>
    <row r="45" customFormat="false" ht="15" hidden="false" customHeight="false" outlineLevel="0" collapsed="false">
      <c r="A45" s="9" t="s">
        <v>53</v>
      </c>
      <c r="B45" s="10" t="n">
        <v>1740</v>
      </c>
      <c r="C45" s="10" t="n">
        <v>1770</v>
      </c>
      <c r="D45" s="10" t="n">
        <v>1910</v>
      </c>
      <c r="E45" s="10" t="n">
        <v>1970</v>
      </c>
      <c r="F45" s="10" t="n">
        <v>2070</v>
      </c>
      <c r="G45" s="10" t="n">
        <v>2090</v>
      </c>
      <c r="H45" s="10" t="n">
        <v>2050</v>
      </c>
      <c r="I45" s="10" t="n">
        <v>2010</v>
      </c>
      <c r="J45" s="10" t="n">
        <v>1990</v>
      </c>
      <c r="K45" s="10" t="n">
        <v>2030</v>
      </c>
      <c r="L45" s="10" t="n">
        <v>1970</v>
      </c>
      <c r="M45" s="10" t="n">
        <v>2170</v>
      </c>
      <c r="N45" s="11" t="n">
        <f aca="false">SUM(B45:M45)</f>
        <v>23770</v>
      </c>
      <c r="O45" s="12" t="n">
        <f aca="false">IFERROR(N45/N$14,"")</f>
        <v>0.0169910720029736</v>
      </c>
    </row>
    <row r="46" customFormat="false" ht="15" hidden="false" customHeight="false" outlineLevel="0" collapsed="false">
      <c r="A46" s="9" t="s">
        <v>54</v>
      </c>
      <c r="B46" s="10" t="n">
        <v>920</v>
      </c>
      <c r="C46" s="10" t="n">
        <v>940</v>
      </c>
      <c r="D46" s="10" t="n">
        <v>1010</v>
      </c>
      <c r="E46" s="10" t="n">
        <v>1040</v>
      </c>
      <c r="F46" s="10" t="n">
        <v>1100</v>
      </c>
      <c r="G46" s="10" t="n">
        <v>1110</v>
      </c>
      <c r="H46" s="10" t="n">
        <v>1090</v>
      </c>
      <c r="I46" s="10" t="n">
        <v>1060</v>
      </c>
      <c r="J46" s="10" t="n">
        <v>1050</v>
      </c>
      <c r="K46" s="10" t="n">
        <v>1080</v>
      </c>
      <c r="L46" s="10" t="n">
        <v>1040</v>
      </c>
      <c r="M46" s="10" t="n">
        <v>1150</v>
      </c>
      <c r="N46" s="11" t="n">
        <f aca="false">SUM(B46:M46)</f>
        <v>12590</v>
      </c>
      <c r="O46" s="12" t="n">
        <f aca="false">IFERROR(N46/N$14,"")</f>
        <v>0.00899947818752368</v>
      </c>
    </row>
    <row r="47" customFormat="false" ht="15" hidden="false" customHeight="false" outlineLevel="0" collapsed="false">
      <c r="A47" s="9" t="s">
        <v>55</v>
      </c>
      <c r="B47" s="10" t="n">
        <v>9490</v>
      </c>
      <c r="C47" s="10" t="n">
        <v>9710</v>
      </c>
      <c r="D47" s="10" t="n">
        <v>10460</v>
      </c>
      <c r="E47" s="10" t="n">
        <v>10790</v>
      </c>
      <c r="F47" s="10" t="n">
        <v>11330</v>
      </c>
      <c r="G47" s="10" t="n">
        <v>11440</v>
      </c>
      <c r="H47" s="10" t="n">
        <v>11220</v>
      </c>
      <c r="I47" s="10" t="n">
        <v>11000</v>
      </c>
      <c r="J47" s="10" t="n">
        <v>10900</v>
      </c>
      <c r="K47" s="10" t="n">
        <v>11110</v>
      </c>
      <c r="L47" s="10" t="n">
        <v>10790</v>
      </c>
      <c r="M47" s="10" t="n">
        <v>11870</v>
      </c>
      <c r="N47" s="11" t="n">
        <f aca="false">SUM(B47:M47)</f>
        <v>130110</v>
      </c>
      <c r="O47" s="12" t="n">
        <f aca="false">IFERROR(N47/N$14,"")</f>
        <v>0.09300413875923</v>
      </c>
    </row>
    <row r="48" customFormat="false" ht="15" hidden="false" customHeight="false" outlineLevel="0" collapsed="false">
      <c r="A48" s="13" t="s">
        <v>56</v>
      </c>
      <c r="B48" s="14" t="n">
        <f aca="false">SUM(B38:B47)</f>
        <v>33790</v>
      </c>
      <c r="C48" s="14" t="n">
        <f aca="false">SUM(C38:C47)</f>
        <v>34540</v>
      </c>
      <c r="D48" s="14" t="n">
        <f aca="false">SUM(D38:D47)</f>
        <v>37240</v>
      </c>
      <c r="E48" s="14" t="n">
        <f aca="false">SUM(E38:E47)</f>
        <v>38390</v>
      </c>
      <c r="F48" s="14" t="n">
        <f aca="false">SUM(F38:F47)</f>
        <v>40330</v>
      </c>
      <c r="G48" s="14" t="n">
        <f aca="false">SUM(G38:G47)</f>
        <v>40710</v>
      </c>
      <c r="H48" s="14" t="n">
        <f aca="false">SUM(H38:H47)</f>
        <v>39940</v>
      </c>
      <c r="I48" s="14" t="n">
        <f aca="false">SUM(I38:I47)</f>
        <v>39160</v>
      </c>
      <c r="J48" s="14" t="n">
        <f aca="false">SUM(J38:J47)</f>
        <v>38780</v>
      </c>
      <c r="K48" s="14" t="n">
        <f aca="false">SUM(K38:K47)</f>
        <v>39550</v>
      </c>
      <c r="L48" s="14" t="n">
        <f aca="false">SUM(L38:L47)</f>
        <v>38390</v>
      </c>
      <c r="M48" s="14" t="n">
        <f aca="false">SUM(M38:M47)</f>
        <v>42250</v>
      </c>
      <c r="N48" s="14" t="n">
        <f aca="false">SUM(N38:N47)</f>
        <v>463070</v>
      </c>
      <c r="O48" s="15" t="n">
        <f aca="false">IFERROR(N48/N$14,"")</f>
        <v>0.331007812890913</v>
      </c>
    </row>
    <row r="49" customFormat="false" ht="15" hidden="false" customHeight="false" outlineLevel="0" collapsed="false">
      <c r="A49" s="9" t="s">
        <v>57</v>
      </c>
      <c r="B49" s="12" t="n">
        <f aca="false">IFERROR(B48/B14,"")</f>
        <v>0.331014890282132</v>
      </c>
      <c r="C49" s="12" t="n">
        <f aca="false">IFERROR(C48/C14,"")</f>
        <v>0.330842911877395</v>
      </c>
      <c r="D49" s="12" t="n">
        <f aca="false">IFERROR(D48/D14,"")</f>
        <v>0.330963384287238</v>
      </c>
      <c r="E49" s="12" t="n">
        <f aca="false">IFERROR(E48/E14,"")</f>
        <v>0.330948275862069</v>
      </c>
      <c r="F49" s="12" t="n">
        <f aca="false">IFERROR(F48/F14,"")</f>
        <v>0.33111658456486</v>
      </c>
      <c r="G49" s="12" t="n">
        <f aca="false">IFERROR(G48/G14,"")</f>
        <v>0.331056355208587</v>
      </c>
      <c r="H49" s="12" t="n">
        <f aca="false">IFERROR(H48/H14,"")</f>
        <v>0.331067639257294</v>
      </c>
      <c r="I49" s="12" t="n">
        <f aca="false">IFERROR(I48/I14,"")</f>
        <v>0.330938899687315</v>
      </c>
      <c r="J49" s="12" t="n">
        <f aca="false">IFERROR(J48/J14,"")</f>
        <v>0.331028595817328</v>
      </c>
      <c r="K49" s="12" t="n">
        <f aca="false">IFERROR(K48/K14,"")</f>
        <v>0.331017743555407</v>
      </c>
      <c r="L49" s="12" t="n">
        <f aca="false">IFERROR(L48/L14,"")</f>
        <v>0.330948275862069</v>
      </c>
      <c r="M49" s="12" t="n">
        <f aca="false">IFERROR(M48/M14,"")</f>
        <v>0.331112852664577</v>
      </c>
      <c r="N49" s="12" t="n">
        <f aca="false">IFERROR(N48/N14,"")</f>
        <v>0.331007812890913</v>
      </c>
      <c r="O49" s="9"/>
    </row>
    <row r="51" customFormat="false" ht="15" hidden="false" customHeight="false" outlineLevel="0" collapsed="false">
      <c r="A51" s="7" t="s">
        <v>58</v>
      </c>
      <c r="B51" s="8"/>
      <c r="C51" s="8"/>
      <c r="D51" s="8"/>
      <c r="E51" s="8"/>
      <c r="F51" s="8"/>
      <c r="G51" s="8"/>
      <c r="H51" s="8"/>
      <c r="I51" s="8"/>
      <c r="J51" s="8"/>
      <c r="K51" s="8"/>
      <c r="L51" s="8"/>
      <c r="M51" s="8"/>
      <c r="N51" s="8"/>
      <c r="O51" s="8"/>
    </row>
    <row r="52" customFormat="false" ht="15" hidden="false" customHeight="false" outlineLevel="0" collapsed="false">
      <c r="A52" s="13" t="s">
        <v>59</v>
      </c>
      <c r="B52" s="14" t="n">
        <f aca="false">B14-B34-B48</f>
        <v>7130</v>
      </c>
      <c r="C52" s="14" t="n">
        <f aca="false">C14-C34-C48</f>
        <v>7320</v>
      </c>
      <c r="D52" s="14" t="n">
        <f aca="false">D14-D34-D48</f>
        <v>7880</v>
      </c>
      <c r="E52" s="14" t="n">
        <f aca="false">E14-E34-E48</f>
        <v>8130</v>
      </c>
      <c r="F52" s="14" t="n">
        <f aca="false">F14-F34-F48</f>
        <v>8510</v>
      </c>
      <c r="G52" s="14" t="n">
        <f aca="false">G14-G34-G48</f>
        <v>8610</v>
      </c>
      <c r="H52" s="14" t="n">
        <f aca="false">H14-H34-H48</f>
        <v>8430</v>
      </c>
      <c r="I52" s="14" t="n">
        <f aca="false">I14-I34-I48</f>
        <v>8290</v>
      </c>
      <c r="J52" s="14" t="n">
        <f aca="false">J14-J34-J48</f>
        <v>8200</v>
      </c>
      <c r="K52" s="14" t="n">
        <f aca="false">K14-K34-K48</f>
        <v>8370</v>
      </c>
      <c r="L52" s="14" t="n">
        <f aca="false">L14-L34-L48</f>
        <v>8130</v>
      </c>
      <c r="M52" s="14" t="n">
        <f aca="false">M14-M34-M48</f>
        <v>8910</v>
      </c>
      <c r="N52" s="14" t="n">
        <f aca="false">N14-N34-N48</f>
        <v>97910</v>
      </c>
      <c r="O52" s="15" t="n">
        <f aca="false">IFERROR(N52/N$14,"")</f>
        <v>0.0699872048721559</v>
      </c>
    </row>
    <row r="53" customFormat="false" ht="15" hidden="false" customHeight="false" outlineLevel="0" collapsed="false">
      <c r="A53" s="13" t="s">
        <v>60</v>
      </c>
      <c r="B53" s="15" t="n">
        <f aca="false">IFERROR(B52/B14,"")</f>
        <v>0.0698471786833856</v>
      </c>
      <c r="C53" s="15" t="n">
        <f aca="false">IFERROR(C52/C14,"")</f>
        <v>0.0701149425287356</v>
      </c>
      <c r="D53" s="15" t="n">
        <f aca="false">IFERROR(D52/D14,"")</f>
        <v>0.0700319943121223</v>
      </c>
      <c r="E53" s="15" t="n">
        <f aca="false">IFERROR(E52/E14,"")</f>
        <v>0.0700862068965517</v>
      </c>
      <c r="F53" s="15" t="n">
        <f aca="false">IFERROR(F52/F14,"")</f>
        <v>0.0698686371100164</v>
      </c>
      <c r="G53" s="15" t="n">
        <f aca="false">IFERROR(G52/G14,"")</f>
        <v>0.0700170773359356</v>
      </c>
      <c r="H53" s="15" t="n">
        <f aca="false">IFERROR(H52/H14,"")</f>
        <v>0.0698773209549072</v>
      </c>
      <c r="I53" s="15" t="n">
        <f aca="false">IFERROR(I52/I14,"")</f>
        <v>0.0700583115017325</v>
      </c>
      <c r="J53" s="15" t="n">
        <f aca="false">IFERROR(J52/J14,"")</f>
        <v>0.069995731967563</v>
      </c>
      <c r="K53" s="15" t="n">
        <f aca="false">IFERROR(K52/K14,"")</f>
        <v>0.0700535654502846</v>
      </c>
      <c r="L53" s="15" t="n">
        <f aca="false">IFERROR(L52/L14,"")</f>
        <v>0.0700862068965517</v>
      </c>
      <c r="M53" s="15" t="n">
        <f aca="false">IFERROR(M52/M14,"")</f>
        <v>0.0698275862068966</v>
      </c>
      <c r="N53" s="15" t="n">
        <f aca="false">IFERROR(N52/N14,"")</f>
        <v>0.0699872048721559</v>
      </c>
      <c r="O53" s="23"/>
    </row>
    <row r="56" customFormat="false" ht="15" hidden="false" customHeight="false" outlineLevel="0" collapsed="false">
      <c r="A56" s="24" t="s">
        <v>61</v>
      </c>
    </row>
    <row r="57" customFormat="false" ht="15" hidden="false" customHeight="false" outlineLevel="0" collapsed="false">
      <c r="A57" s="25" t="s">
        <v>62</v>
      </c>
    </row>
    <row r="58" customFormat="false" ht="15" hidden="false" customHeight="false" outlineLevel="0" collapsed="false">
      <c r="A58" s="25" t="s">
        <v>63</v>
      </c>
    </row>
    <row r="59" customFormat="false" ht="15" hidden="false" customHeight="false" outlineLevel="0" collapsed="false">
      <c r="A59" s="25" t="s">
        <v>64</v>
      </c>
    </row>
    <row r="60" customFormat="false" ht="15" hidden="false" customHeight="false" outlineLevel="0" collapsed="false">
      <c r="A60" s="25" t="s">
        <v>65</v>
      </c>
    </row>
    <row r="61" customFormat="false" ht="15" hidden="false" customHeight="false" outlineLevel="0" collapsed="false">
      <c r="A61" s="25" t="s">
        <v>66</v>
      </c>
    </row>
    <row r="62" customFormat="false" ht="15" hidden="false" customHeight="false" outlineLevel="0" collapsed="false">
      <c r="A62" s="25" t="s">
        <v>67</v>
      </c>
    </row>
    <row r="63" customFormat="false" ht="15" hidden="false" customHeight="false" outlineLevel="0" collapsed="false">
      <c r="A63" s="25" t="s">
        <v>68</v>
      </c>
    </row>
    <row r="64" customFormat="false" ht="15" hidden="false" customHeight="false" outlineLevel="0" collapsed="false">
      <c r="A64" s="25" t="s">
        <v>69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7"/>
    <col collapsed="false" customWidth="true" hidden="false" outlineLevel="0" max="4" min="3" style="0" width="9"/>
    <col collapsed="false" customWidth="true" hidden="false" outlineLevel="0" max="5" min="5" style="0" width="14"/>
    <col collapsed="false" customWidth="true" hidden="false" outlineLevel="0" max="6" min="6" style="0" width="24"/>
    <col collapsed="false" customWidth="true" hidden="false" outlineLevel="0" max="7" min="7" style="0" width="62"/>
  </cols>
  <sheetData>
    <row r="1" customFormat="false" ht="19.7" hidden="false" customHeight="false" outlineLevel="0" collapsed="false">
      <c r="A1" s="1" t="s">
        <v>70</v>
      </c>
    </row>
    <row r="2" customFormat="false" ht="15" hidden="false" customHeight="false" outlineLevel="0" collapsed="false">
      <c r="A2" s="2" t="s">
        <v>71</v>
      </c>
    </row>
    <row r="3" customFormat="false" ht="15" hidden="false" customHeight="false" outlineLevel="0" collapsed="false">
      <c r="A3" s="3" t="s">
        <v>72</v>
      </c>
    </row>
    <row r="5" customFormat="false" ht="15" hidden="false" customHeight="false" outlineLevel="0" collapsed="false">
      <c r="A5" s="26" t="s">
        <v>73</v>
      </c>
      <c r="E5" s="27" t="n">
        <v>112000</v>
      </c>
      <c r="F5" s="28" t="s">
        <v>74</v>
      </c>
    </row>
    <row r="7" customFormat="false" ht="15" hidden="false" customHeight="false" outlineLevel="0" collapsed="false">
      <c r="A7" s="5" t="s">
        <v>75</v>
      </c>
      <c r="B7" s="5" t="s">
        <v>76</v>
      </c>
      <c r="C7" s="6" t="s">
        <v>77</v>
      </c>
      <c r="D7" s="6" t="s">
        <v>78</v>
      </c>
      <c r="E7" s="5" t="s">
        <v>79</v>
      </c>
      <c r="F7" s="6" t="s">
        <v>80</v>
      </c>
      <c r="G7" s="5" t="s">
        <v>81</v>
      </c>
    </row>
    <row r="8" customFormat="false" ht="30" hidden="false" customHeight="true" outlineLevel="0" collapsed="false">
      <c r="A8" s="9" t="s">
        <v>82</v>
      </c>
      <c r="B8" s="29" t="s">
        <v>83</v>
      </c>
      <c r="C8" s="30" t="n">
        <v>0.28</v>
      </c>
      <c r="D8" s="30" t="n">
        <v>0.35</v>
      </c>
      <c r="E8" s="31" t="n">
        <f aca="false">IFERROR('Monthly P&amp;L'!N17/'Monthly P&amp;L'!N14,"")</f>
        <v>0.281993180697227</v>
      </c>
      <c r="F8" s="32" t="str">
        <f aca="false">IF(E8="","",IF(E8&lt;C8,"Below range - check data",IF(E8&gt;D8,"Investigate","On target")))</f>
        <v>On target</v>
      </c>
      <c r="G8" s="33" t="s">
        <v>84</v>
      </c>
    </row>
    <row r="9" customFormat="false" ht="30" hidden="false" customHeight="true" outlineLevel="0" collapsed="false">
      <c r="A9" s="9" t="s">
        <v>85</v>
      </c>
      <c r="B9" s="29" t="s">
        <v>86</v>
      </c>
      <c r="C9" s="30" t="n">
        <v>0.18</v>
      </c>
      <c r="D9" s="30" t="n">
        <v>0.24</v>
      </c>
      <c r="E9" s="31" t="n">
        <f aca="false">IF($E$5=0,"",IFERROR('Monthly P&amp;L'!N18/$E$5,""))</f>
        <v>0.212232142857143</v>
      </c>
      <c r="F9" s="32" t="str">
        <f aca="false">IF(E9="","",IF(E9&lt;C9,"Below range - check data",IF(E9&gt;D9,"Investigate","On target")))</f>
        <v>On target</v>
      </c>
      <c r="G9" s="33" t="s">
        <v>87</v>
      </c>
    </row>
    <row r="10" customFormat="false" ht="30" hidden="false" customHeight="true" outlineLevel="0" collapsed="false">
      <c r="A10" s="9" t="s">
        <v>41</v>
      </c>
      <c r="B10" s="29" t="s">
        <v>83</v>
      </c>
      <c r="C10" s="30" t="n">
        <v>0.28</v>
      </c>
      <c r="D10" s="30" t="n">
        <v>0.35</v>
      </c>
      <c r="E10" s="31" t="n">
        <f aca="false">IFERROR('Monthly P&amp;L'!N30/'Monthly P&amp;L'!N14,"")</f>
        <v>0.282014625045569</v>
      </c>
      <c r="F10" s="32" t="str">
        <f aca="false">IF(E10="","",IF(E10&lt;C10,"Below range - check data",IF(E10&gt;D10,"Investigate","On target")))</f>
        <v>On target</v>
      </c>
      <c r="G10" s="33" t="s">
        <v>88</v>
      </c>
    </row>
    <row r="11" customFormat="false" ht="30" hidden="false" customHeight="true" outlineLevel="0" collapsed="false">
      <c r="A11" s="19" t="s">
        <v>89</v>
      </c>
      <c r="B11" s="34" t="s">
        <v>90</v>
      </c>
      <c r="C11" s="30" t="n">
        <v>0.55</v>
      </c>
      <c r="D11" s="30" t="n">
        <v>0.6</v>
      </c>
      <c r="E11" s="35" t="n">
        <f aca="false">IFERROR('Monthly P&amp;L'!N34/'Monthly P&amp;L'!N14,"")</f>
        <v>0.599004982236931</v>
      </c>
      <c r="F11" s="36" t="str">
        <f aca="false">IF(E11="","",IF(E11&lt;=D11,"On target",IF(E11&lt;=0.65,"In range - push toward 60%","Investigate")))</f>
        <v>On target</v>
      </c>
      <c r="G11" s="33" t="s">
        <v>91</v>
      </c>
    </row>
    <row r="12" customFormat="false" ht="30" hidden="false" customHeight="true" outlineLevel="0" collapsed="false">
      <c r="A12" s="9" t="s">
        <v>92</v>
      </c>
      <c r="B12" s="29" t="s">
        <v>93</v>
      </c>
      <c r="C12" s="30" t="n">
        <v>0</v>
      </c>
      <c r="D12" s="30" t="n">
        <v>0.1</v>
      </c>
      <c r="E12" s="31" t="n">
        <f aca="false">IFERROR('Monthly P&amp;L'!N38/'Monthly P&amp;L'!N14,"")</f>
        <v>0.0849982487115521</v>
      </c>
      <c r="F12" s="32" t="str">
        <f aca="false">IF(E12="","",IF(E12&lt;=D12,"On target","Investigate"))</f>
        <v>On target</v>
      </c>
      <c r="G12" s="33" t="s">
        <v>94</v>
      </c>
    </row>
    <row r="13" customFormat="false" ht="30" hidden="false" customHeight="true" outlineLevel="0" collapsed="false">
      <c r="A13" s="9" t="s">
        <v>95</v>
      </c>
      <c r="B13" s="29" t="s">
        <v>96</v>
      </c>
      <c r="C13" s="30" t="n">
        <v>0</v>
      </c>
      <c r="D13" s="30" t="n">
        <v>0.03</v>
      </c>
      <c r="E13" s="31" t="n">
        <f aca="false">IFERROR('Monthly P&amp;L'!N44/'Monthly P&amp;L'!N14,"")</f>
        <v>0.027005582678685</v>
      </c>
      <c r="F13" s="32" t="str">
        <f aca="false">IF(E13="","",IF(E13&lt;=D13,"On target","Investigate"))</f>
        <v>On target</v>
      </c>
      <c r="G13" s="33" t="s">
        <v>97</v>
      </c>
    </row>
    <row r="14" customFormat="false" ht="30" hidden="false" customHeight="true" outlineLevel="0" collapsed="false">
      <c r="A14" s="9" t="s">
        <v>98</v>
      </c>
      <c r="B14" s="29" t="s">
        <v>99</v>
      </c>
      <c r="C14" s="30" t="n">
        <v>0.03</v>
      </c>
      <c r="D14" s="30" t="n">
        <v>0.09</v>
      </c>
      <c r="E14" s="31" t="n">
        <f aca="false">IFERROR('Monthly P&amp;L'!N52/'Monthly P&amp;L'!N14,"")</f>
        <v>0.0699872048721559</v>
      </c>
      <c r="F14" s="32" t="str">
        <f aca="false">IF(E14="","",IF(E14&lt;C14,"Below range - check data",IF(E14&gt;D14,"Investigate","On target")))</f>
        <v>On target</v>
      </c>
      <c r="G14" s="33" t="s">
        <v>100</v>
      </c>
    </row>
    <row r="17" customFormat="false" ht="15" hidden="false" customHeight="false" outlineLevel="0" collapsed="false">
      <c r="A17" s="24" t="s">
        <v>101</v>
      </c>
    </row>
    <row r="18" customFormat="false" ht="15" hidden="false" customHeight="false" outlineLevel="0" collapsed="false">
      <c r="A18" s="25" t="s">
        <v>102</v>
      </c>
    </row>
    <row r="19" customFormat="false" ht="15" hidden="false" customHeight="false" outlineLevel="0" collapsed="false">
      <c r="A19" s="25" t="s">
        <v>103</v>
      </c>
    </row>
    <row r="20" customFormat="false" ht="15" hidden="false" customHeight="false" outlineLevel="0" collapsed="false">
      <c r="A20" s="25" t="s">
        <v>104</v>
      </c>
    </row>
    <row r="21" customFormat="false" ht="15" hidden="false" customHeight="false" outlineLevel="0" collapsed="false">
      <c r="A21" s="25" t="s">
        <v>105</v>
      </c>
    </row>
    <row r="22" customFormat="false" ht="15" hidden="false" customHeight="false" outlineLevel="0" collapsed="false">
      <c r="A22" s="25" t="s">
        <v>106</v>
      </c>
    </row>
    <row r="23" customFormat="false" ht="15" hidden="false" customHeight="false" outlineLevel="0" collapsed="false">
      <c r="A23" s="25" t="s">
        <v>107</v>
      </c>
    </row>
    <row r="24" customFormat="false" ht="15" hidden="false" customHeight="false" outlineLevel="0" collapsed="false">
      <c r="A24" s="25" t="s">
        <v>108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2026-08-15T14:44:42Z</dcterms:created>
  <dc:creator>openpyxl</dc:creator>
  <dc:description/>
  <dc:language>en-US</dc:language>
  <cp:lastModifiedBy/>
  <dcterms:modified xsi:type="dcterms:W3CDTF">2026-08-15T14:44:42Z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